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15" yWindow="210" windowWidth="6420" windowHeight="7410" tabRatio="766" activeTab="6"/>
  </bookViews>
  <sheets>
    <sheet name="Name" sheetId="11" r:id="rId1"/>
    <sheet name="s11B" sheetId="19" r:id="rId2"/>
    <sheet name="s11G" sheetId="23" r:id="rId3"/>
    <sheet name="s13B" sheetId="25" r:id="rId4"/>
    <sheet name="s13G" sheetId="24" r:id="rId5"/>
    <sheet name="s15B" sheetId="22" r:id="rId6"/>
    <sheet name="s15G" sheetId="20" r:id="rId7"/>
    <sheet name="Pts" sheetId="21" r:id="rId8"/>
    <sheet name="11B" sheetId="10" r:id="rId9"/>
    <sheet name="11G" sheetId="17" r:id="rId10"/>
    <sheet name="13B" sheetId="6" r:id="rId11"/>
    <sheet name="13G" sheetId="15" r:id="rId12"/>
    <sheet name="15ar" sheetId="7" r:id="rId13"/>
    <sheet name="15G" sheetId="26" r:id="rId14"/>
    <sheet name="15B" sheetId="27" r:id="rId15"/>
  </sheets>
  <definedNames>
    <definedName name="_xlnm.Print_Area" localSheetId="9">'11G'!$A$1:$R$89</definedName>
    <definedName name="_xlnm.Print_Area" localSheetId="10">'13B'!$A$1:$S$82</definedName>
    <definedName name="_xlnm.Print_Area" localSheetId="12">'15ar'!$K$1:$S$26</definedName>
    <definedName name="_xlnm.Print_Area" localSheetId="0">Name!$A$407:$E$456</definedName>
    <definedName name="_xlnm.Print_Area" localSheetId="7">Pts!$A$1:$M$41</definedName>
    <definedName name="_xlnm.Print_Area" localSheetId="1">s11B!$H$1:$R$64</definedName>
    <definedName name="_xlnm.Print_Area" localSheetId="2">s11G!$H$1:$R$64</definedName>
    <definedName name="_xlnm.Print_Area" localSheetId="3">s13B!$H$1:$R$68</definedName>
    <definedName name="_xlnm.Print_Area" localSheetId="4">s13G!$H$1:$R$68</definedName>
    <definedName name="_xlnm.Print_Area" localSheetId="6">s15G!$A$1:$Q$51</definedName>
  </definedNames>
  <calcPr calcId="125725"/>
</workbook>
</file>

<file path=xl/calcChain.xml><?xml version="1.0" encoding="utf-8"?>
<calcChain xmlns="http://schemas.openxmlformats.org/spreadsheetml/2006/main">
  <c r="B43" i="27"/>
  <c r="B24"/>
  <c r="B25"/>
  <c r="B26"/>
  <c r="B27"/>
  <c r="B28"/>
  <c r="B29"/>
  <c r="B30"/>
  <c r="B31"/>
  <c r="B32"/>
  <c r="B33"/>
  <c r="B34"/>
  <c r="B35"/>
  <c r="B36"/>
  <c r="B37"/>
  <c r="B38"/>
  <c r="B39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K2"/>
  <c r="K3"/>
  <c r="K4"/>
  <c r="K5"/>
  <c r="K6"/>
  <c r="K7"/>
  <c r="K8"/>
  <c r="K9"/>
  <c r="K10"/>
  <c r="K14"/>
  <c r="K15"/>
  <c r="K16"/>
  <c r="K17"/>
  <c r="K18"/>
  <c r="K19"/>
  <c r="K20"/>
  <c r="K21"/>
  <c r="K22"/>
  <c r="K23"/>
  <c r="K24"/>
  <c r="K28"/>
  <c r="K29"/>
  <c r="K30"/>
  <c r="K31"/>
  <c r="K32"/>
  <c r="K33"/>
  <c r="K34"/>
  <c r="K35"/>
  <c r="K36"/>
  <c r="K37"/>
  <c r="Q49"/>
  <c r="B53"/>
  <c r="B45"/>
  <c r="B46"/>
  <c r="B47"/>
  <c r="B48"/>
  <c r="B49"/>
  <c r="B50"/>
  <c r="B51"/>
  <c r="B52"/>
  <c r="K4" i="26"/>
  <c r="K5"/>
  <c r="K6"/>
  <c r="K7"/>
  <c r="K8"/>
  <c r="K9"/>
  <c r="K10"/>
  <c r="K11"/>
  <c r="K12"/>
  <c r="K13"/>
  <c r="K14"/>
  <c r="K15"/>
  <c r="K16"/>
  <c r="K17"/>
  <c r="K18"/>
  <c r="K19"/>
  <c r="K20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51"/>
  <c r="K52"/>
  <c r="K53"/>
  <c r="K54"/>
  <c r="K55"/>
  <c r="K56"/>
  <c r="K57"/>
  <c r="K58"/>
  <c r="K59"/>
  <c r="K60"/>
  <c r="K61"/>
  <c r="K62"/>
  <c r="K63"/>
  <c r="K64"/>
  <c r="K65"/>
  <c r="K66"/>
  <c r="B65"/>
  <c r="B66"/>
  <c r="B67"/>
  <c r="B68"/>
  <c r="B69"/>
  <c r="B70"/>
  <c r="B71"/>
  <c r="B72"/>
  <c r="B73"/>
  <c r="B74"/>
  <c r="B75"/>
  <c r="B76"/>
  <c r="B77"/>
  <c r="B78"/>
  <c r="B79"/>
  <c r="B80"/>
  <c r="B81"/>
  <c r="B64"/>
  <c r="B51"/>
  <c r="B52"/>
  <c r="B53"/>
  <c r="B54"/>
  <c r="B55"/>
  <c r="B56"/>
  <c r="B57"/>
  <c r="B58"/>
  <c r="B59"/>
  <c r="B60"/>
  <c r="B61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32"/>
  <c r="B21"/>
  <c r="B22"/>
  <c r="B23"/>
  <c r="B24"/>
  <c r="B25"/>
  <c r="B26"/>
  <c r="B27"/>
  <c r="B28"/>
  <c r="B29"/>
  <c r="B4"/>
  <c r="B5"/>
  <c r="B6"/>
  <c r="B7"/>
  <c r="B8"/>
  <c r="B9"/>
  <c r="B10"/>
  <c r="B11"/>
  <c r="B12"/>
  <c r="B13"/>
  <c r="B14"/>
  <c r="B15"/>
  <c r="B16"/>
  <c r="B17"/>
  <c r="B18"/>
  <c r="B19"/>
  <c r="B20"/>
  <c r="L23" i="7"/>
  <c r="L24"/>
  <c r="L25"/>
  <c r="L26"/>
  <c r="L27"/>
  <c r="L15"/>
  <c r="L20"/>
  <c r="L22"/>
  <c r="L9"/>
  <c r="L21"/>
  <c r="L6"/>
  <c r="L8"/>
  <c r="L12"/>
  <c r="L10"/>
  <c r="L14"/>
  <c r="L16"/>
  <c r="L4"/>
  <c r="L3"/>
  <c r="L7"/>
  <c r="L5"/>
  <c r="L17"/>
  <c r="L13"/>
  <c r="L19"/>
  <c r="L18"/>
  <c r="B8"/>
  <c r="B12"/>
  <c r="B29"/>
  <c r="B32"/>
  <c r="B33"/>
  <c r="B7"/>
  <c r="B21"/>
  <c r="B13"/>
  <c r="B11"/>
  <c r="B28"/>
  <c r="B20"/>
  <c r="B25"/>
  <c r="B3"/>
  <c r="B23"/>
  <c r="B30"/>
  <c r="B16"/>
  <c r="B5"/>
  <c r="B9"/>
  <c r="B18"/>
  <c r="B22"/>
  <c r="B19"/>
  <c r="B14"/>
  <c r="B10"/>
  <c r="M2" i="15"/>
  <c r="C29"/>
  <c r="M24" i="6"/>
  <c r="C63"/>
  <c r="C44"/>
  <c r="C26"/>
  <c r="C2"/>
  <c r="B16" i="20"/>
  <c r="A458" i="1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31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10"/>
  <c r="A309"/>
  <c r="A308"/>
  <c r="A210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209"/>
  <c r="A208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109"/>
  <c r="A10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"/>
  <c r="S45" i="6"/>
  <c r="S44"/>
  <c r="S32"/>
  <c r="S26"/>
  <c r="I3"/>
  <c r="I30"/>
  <c r="I46"/>
  <c r="I45"/>
  <c r="I64"/>
  <c r="I30" i="15"/>
  <c r="I3"/>
  <c r="I28"/>
  <c r="I72"/>
  <c r="I76"/>
  <c r="I77"/>
  <c r="S48"/>
  <c r="S32"/>
  <c r="S27"/>
  <c r="S25"/>
  <c r="S80"/>
  <c r="Q5" i="27"/>
  <c r="Q3"/>
  <c r="H37" i="26"/>
  <c r="Q49"/>
  <c r="H53" i="27"/>
  <c r="H25"/>
  <c r="H24"/>
  <c r="Q30"/>
  <c r="Q28"/>
  <c r="Q2"/>
  <c r="H3"/>
  <c r="H2"/>
  <c r="H19"/>
  <c r="H52" i="26"/>
  <c r="H51"/>
  <c r="H66"/>
  <c r="H27"/>
  <c r="H16"/>
  <c r="H4"/>
  <c r="I74" i="15"/>
  <c r="I75"/>
  <c r="I85"/>
  <c r="I84"/>
  <c r="I86"/>
  <c r="I83"/>
  <c r="I80"/>
  <c r="S86"/>
  <c r="S81"/>
  <c r="S70"/>
  <c r="S44"/>
  <c r="S13"/>
  <c r="S24"/>
  <c r="S3"/>
  <c r="S2"/>
  <c r="S60"/>
  <c r="S64"/>
  <c r="S51"/>
  <c r="I4"/>
  <c r="I18"/>
  <c r="I26"/>
  <c r="I9"/>
  <c r="I46"/>
  <c r="I36"/>
  <c r="I29"/>
  <c r="I57"/>
  <c r="R68" i="17"/>
  <c r="R60"/>
  <c r="R69"/>
  <c r="R64"/>
  <c r="R87"/>
  <c r="R79"/>
  <c r="R71"/>
  <c r="R70"/>
  <c r="H78"/>
  <c r="H65"/>
  <c r="H68"/>
  <c r="H72"/>
  <c r="H62"/>
  <c r="R33"/>
  <c r="R47"/>
  <c r="R25"/>
  <c r="R38"/>
  <c r="R39"/>
  <c r="R27"/>
  <c r="R13"/>
  <c r="R15"/>
  <c r="R14"/>
  <c r="R20"/>
  <c r="R16"/>
  <c r="R4"/>
  <c r="R6"/>
  <c r="S75" i="6"/>
  <c r="S73"/>
  <c r="I71"/>
  <c r="I81"/>
  <c r="I63"/>
  <c r="I77"/>
  <c r="I66"/>
  <c r="I34"/>
  <c r="I42"/>
  <c r="I44"/>
  <c r="I53"/>
  <c r="I47"/>
  <c r="I57"/>
  <c r="I19"/>
  <c r="I12"/>
  <c r="I13"/>
  <c r="I9"/>
  <c r="I2"/>
  <c r="S53"/>
  <c r="S54"/>
  <c r="S39"/>
  <c r="S35"/>
  <c r="S30"/>
  <c r="S3"/>
  <c r="S23"/>
  <c r="S11" i="10"/>
  <c r="S57"/>
  <c r="S54"/>
  <c r="S48"/>
  <c r="S61"/>
  <c r="I62"/>
  <c r="I60"/>
  <c r="I76"/>
  <c r="I70"/>
  <c r="I73"/>
  <c r="I64"/>
  <c r="I75"/>
  <c r="I22"/>
  <c r="I24"/>
  <c r="I39"/>
  <c r="I31"/>
  <c r="I20"/>
  <c r="I14"/>
  <c r="I15"/>
  <c r="I9"/>
  <c r="U17" i="20"/>
  <c r="H5" i="26"/>
  <c r="H7"/>
  <c r="Q35"/>
  <c r="H46"/>
  <c r="H53"/>
  <c r="H57"/>
  <c r="H33"/>
  <c r="H60"/>
  <c r="Q64"/>
  <c r="Q57"/>
  <c r="Q65"/>
  <c r="H75"/>
  <c r="H50" i="27"/>
  <c r="H19" i="26"/>
  <c r="H8"/>
  <c r="H16" i="27"/>
  <c r="H9"/>
  <c r="I80" i="6"/>
  <c r="I68"/>
  <c r="I72"/>
  <c r="I74"/>
  <c r="I69"/>
  <c r="I65"/>
  <c r="S82"/>
  <c r="S80"/>
  <c r="I43"/>
  <c r="I37"/>
  <c r="I39"/>
  <c r="I29"/>
  <c r="I40"/>
  <c r="I21"/>
  <c r="I17"/>
  <c r="I7"/>
  <c r="I5"/>
  <c r="I56"/>
  <c r="I51"/>
  <c r="I48"/>
  <c r="S19"/>
  <c r="S18"/>
  <c r="S13"/>
  <c r="S5"/>
  <c r="S17"/>
  <c r="S11"/>
  <c r="S2"/>
  <c r="S41"/>
  <c r="S36"/>
  <c r="S52"/>
  <c r="S51"/>
  <c r="I48" i="15"/>
  <c r="I45"/>
  <c r="I33"/>
  <c r="I39"/>
  <c r="I27"/>
  <c r="I20"/>
  <c r="I5"/>
  <c r="I24"/>
  <c r="I16"/>
  <c r="I14"/>
  <c r="S38"/>
  <c r="S40"/>
  <c r="S31"/>
  <c r="S55"/>
  <c r="S65"/>
  <c r="S56"/>
  <c r="S79"/>
  <c r="S78"/>
  <c r="S87"/>
  <c r="S20"/>
  <c r="S10"/>
  <c r="S8"/>
  <c r="S7"/>
  <c r="I89"/>
  <c r="I87"/>
  <c r="I81"/>
  <c r="I71"/>
  <c r="I13"/>
  <c r="I11"/>
  <c r="I12"/>
  <c r="S45"/>
  <c r="S22" i="6"/>
  <c r="S14"/>
  <c r="S4"/>
  <c r="S7"/>
  <c r="S15"/>
  <c r="S40"/>
  <c r="S37"/>
  <c r="S42"/>
  <c r="I61"/>
  <c r="I84"/>
  <c r="I75"/>
  <c r="I76"/>
  <c r="I23"/>
  <c r="I22"/>
  <c r="I20"/>
  <c r="H47" i="17"/>
  <c r="H44"/>
  <c r="H39"/>
  <c r="H43"/>
  <c r="H37"/>
  <c r="H75"/>
  <c r="H70"/>
  <c r="H74"/>
  <c r="H66"/>
  <c r="R23"/>
  <c r="R22"/>
  <c r="R18"/>
  <c r="R11"/>
  <c r="R3"/>
  <c r="R63"/>
  <c r="R55"/>
  <c r="R52"/>
  <c r="R49"/>
  <c r="R29"/>
  <c r="R35"/>
  <c r="R32"/>
  <c r="R81"/>
  <c r="R88"/>
  <c r="R78"/>
  <c r="R86"/>
  <c r="R72"/>
  <c r="S10" i="10"/>
  <c r="S4"/>
  <c r="S62"/>
  <c r="S53"/>
  <c r="S58"/>
  <c r="S49"/>
  <c r="S52"/>
  <c r="I74"/>
  <c r="I72"/>
  <c r="I65"/>
  <c r="I58"/>
  <c r="I49"/>
  <c r="I53"/>
  <c r="I38"/>
  <c r="I36"/>
  <c r="I29"/>
  <c r="I18"/>
  <c r="I7"/>
  <c r="I11"/>
  <c r="I16"/>
  <c r="I13"/>
  <c r="H76" i="17"/>
  <c r="H71"/>
  <c r="H69"/>
  <c r="R21"/>
  <c r="R62"/>
  <c r="R82"/>
  <c r="R83"/>
  <c r="R41"/>
  <c r="R46"/>
  <c r="R45"/>
  <c r="R37"/>
  <c r="R30"/>
  <c r="H48"/>
  <c r="S59" i="10"/>
  <c r="I37"/>
  <c r="I32"/>
  <c r="I33"/>
  <c r="I30"/>
  <c r="S8"/>
  <c r="H14" i="7"/>
  <c r="S56" i="6"/>
  <c r="S55"/>
  <c r="S6"/>
  <c r="S10"/>
  <c r="S12"/>
  <c r="S16"/>
  <c r="S8"/>
  <c r="S9"/>
  <c r="S20"/>
  <c r="S21"/>
  <c r="S24"/>
  <c r="S27"/>
  <c r="S28"/>
  <c r="S29"/>
  <c r="S31"/>
  <c r="S25"/>
  <c r="S34"/>
  <c r="S33"/>
  <c r="S43"/>
  <c r="S38"/>
  <c r="S64"/>
  <c r="S65"/>
  <c r="S66"/>
  <c r="S62"/>
  <c r="S63"/>
  <c r="S58"/>
  <c r="S57"/>
  <c r="S60"/>
  <c r="S61"/>
  <c r="S59"/>
  <c r="S46"/>
  <c r="S47"/>
  <c r="S50"/>
  <c r="S49"/>
  <c r="S48"/>
  <c r="H18" i="7"/>
  <c r="H8"/>
  <c r="J8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H16"/>
  <c r="H3"/>
  <c r="H9"/>
  <c r="H23"/>
  <c r="H5"/>
  <c r="H13"/>
  <c r="H25"/>
  <c r="H10"/>
  <c r="H32"/>
  <c r="H24"/>
  <c r="H15"/>
  <c r="H21"/>
  <c r="H27"/>
  <c r="H7"/>
  <c r="H20"/>
  <c r="H22"/>
  <c r="H19"/>
  <c r="H30"/>
  <c r="H26"/>
  <c r="H33"/>
  <c r="H31"/>
  <c r="H11"/>
  <c r="H17"/>
  <c r="H6"/>
  <c r="H28"/>
  <c r="H2"/>
  <c r="H4"/>
  <c r="R15"/>
  <c r="R9"/>
  <c r="R13"/>
  <c r="R3"/>
  <c r="R4"/>
  <c r="R21"/>
  <c r="R24"/>
  <c r="R25"/>
  <c r="R26"/>
  <c r="R17"/>
  <c r="R18"/>
  <c r="R8"/>
  <c r="R14"/>
  <c r="R23"/>
  <c r="R19"/>
  <c r="R10"/>
  <c r="R22"/>
  <c r="R20"/>
  <c r="R16"/>
  <c r="R12"/>
  <c r="R11"/>
  <c r="R2"/>
  <c r="R6"/>
  <c r="R5"/>
  <c r="R7"/>
  <c r="S3" i="10"/>
  <c r="S5"/>
  <c r="S2"/>
  <c r="S6"/>
  <c r="S7"/>
  <c r="S9"/>
  <c r="S16"/>
  <c r="S12"/>
  <c r="S13"/>
  <c r="S14"/>
  <c r="S15"/>
  <c r="S17"/>
  <c r="S18"/>
  <c r="S24"/>
  <c r="S19"/>
  <c r="S20"/>
  <c r="S22"/>
  <c r="S21"/>
  <c r="S23"/>
  <c r="S25"/>
  <c r="S26"/>
  <c r="S30"/>
  <c r="S27"/>
  <c r="S29"/>
  <c r="S28"/>
  <c r="S31"/>
  <c r="S33"/>
  <c r="S35"/>
  <c r="S32"/>
  <c r="S34"/>
  <c r="S36"/>
  <c r="S41"/>
  <c r="S37"/>
  <c r="S38"/>
  <c r="S39"/>
  <c r="S40"/>
  <c r="R10" i="17"/>
  <c r="R19"/>
  <c r="R85"/>
  <c r="R75"/>
  <c r="R80"/>
  <c r="R84"/>
  <c r="R89"/>
  <c r="R76"/>
  <c r="R77"/>
  <c r="R74"/>
  <c r="R73"/>
  <c r="R26"/>
  <c r="R28"/>
  <c r="R31"/>
  <c r="R36"/>
  <c r="R43"/>
  <c r="R44"/>
  <c r="R48"/>
  <c r="R34"/>
  <c r="R40"/>
  <c r="R42"/>
  <c r="R51"/>
  <c r="R53"/>
  <c r="R57"/>
  <c r="R66"/>
  <c r="R67"/>
  <c r="R65"/>
  <c r="R61"/>
  <c r="R54"/>
  <c r="R50"/>
  <c r="R56"/>
  <c r="R58"/>
  <c r="R59"/>
  <c r="R2"/>
  <c r="R7"/>
  <c r="R5"/>
  <c r="R24"/>
  <c r="R9"/>
  <c r="R17"/>
  <c r="R12"/>
  <c r="R8"/>
  <c r="H77"/>
  <c r="H73"/>
  <c r="H67"/>
  <c r="H63"/>
  <c r="H61"/>
  <c r="H60"/>
  <c r="H58"/>
  <c r="H59"/>
  <c r="H64"/>
  <c r="I78" i="15"/>
  <c r="I70"/>
  <c r="I82"/>
  <c r="I73"/>
  <c r="I79"/>
  <c r="I88"/>
  <c r="S23"/>
  <c r="S17"/>
  <c r="S14"/>
  <c r="S9"/>
  <c r="S5"/>
  <c r="S16"/>
  <c r="S15"/>
  <c r="S4"/>
  <c r="S12"/>
  <c r="S6"/>
  <c r="S11"/>
  <c r="S19"/>
  <c r="S18"/>
  <c r="S21"/>
  <c r="S22"/>
  <c r="S75"/>
  <c r="S84"/>
  <c r="S77"/>
  <c r="S71"/>
  <c r="S69"/>
  <c r="S88"/>
  <c r="S73"/>
  <c r="S74"/>
  <c r="S72"/>
  <c r="S76"/>
  <c r="S83"/>
  <c r="S82"/>
  <c r="S85"/>
  <c r="S89"/>
  <c r="S53"/>
  <c r="S68"/>
  <c r="S62"/>
  <c r="S66"/>
  <c r="S59"/>
  <c r="S57"/>
  <c r="S47"/>
  <c r="S54"/>
  <c r="S50"/>
  <c r="S52"/>
  <c r="S58"/>
  <c r="S61"/>
  <c r="S63"/>
  <c r="S67"/>
  <c r="S49"/>
  <c r="S46"/>
  <c r="S39"/>
  <c r="S26"/>
  <c r="S37"/>
  <c r="S42"/>
  <c r="S28"/>
  <c r="S43"/>
  <c r="S35"/>
  <c r="S29"/>
  <c r="S33"/>
  <c r="S34"/>
  <c r="S36"/>
  <c r="S30"/>
  <c r="S41"/>
  <c r="H48" i="27"/>
  <c r="H39"/>
  <c r="H30"/>
  <c r="H35"/>
  <c r="H36"/>
  <c r="H28"/>
  <c r="H26"/>
  <c r="H29"/>
  <c r="H27"/>
  <c r="H31"/>
  <c r="H38"/>
  <c r="H32"/>
  <c r="H33"/>
  <c r="H40"/>
  <c r="H34"/>
  <c r="H47"/>
  <c r="H44"/>
  <c r="H43"/>
  <c r="H49"/>
  <c r="H46"/>
  <c r="H45"/>
  <c r="H51"/>
  <c r="H52"/>
  <c r="Q32"/>
  <c r="Q31"/>
  <c r="Q34"/>
  <c r="Q36"/>
  <c r="Q33"/>
  <c r="Q37"/>
  <c r="Q38"/>
  <c r="Q35"/>
  <c r="Q29"/>
  <c r="Q24"/>
  <c r="Q18"/>
  <c r="Q17"/>
  <c r="Q15"/>
  <c r="Q21"/>
  <c r="Q23"/>
  <c r="Q16"/>
  <c r="Q22"/>
  <c r="Q14"/>
  <c r="Q25"/>
  <c r="Q19"/>
  <c r="Q20"/>
  <c r="Q37" i="26"/>
  <c r="Q42"/>
  <c r="Q45"/>
  <c r="H70"/>
  <c r="H78"/>
  <c r="H77"/>
  <c r="H71"/>
  <c r="H76"/>
  <c r="H69"/>
  <c r="H64"/>
  <c r="H72"/>
  <c r="H73"/>
  <c r="H80"/>
  <c r="H79"/>
  <c r="H81"/>
  <c r="H74"/>
  <c r="H67"/>
  <c r="H68"/>
  <c r="H65"/>
  <c r="Q51"/>
  <c r="Q53"/>
  <c r="Q50"/>
  <c r="Q56"/>
  <c r="Q54"/>
  <c r="Q55"/>
  <c r="Q58"/>
  <c r="Q60"/>
  <c r="Q59"/>
  <c r="Q62"/>
  <c r="Q63"/>
  <c r="Q61"/>
  <c r="Q66"/>
  <c r="Q52"/>
  <c r="Q43"/>
  <c r="Q24"/>
  <c r="Q33"/>
  <c r="Q31"/>
  <c r="Q41"/>
  <c r="Q34"/>
  <c r="Q25"/>
  <c r="Q38"/>
  <c r="Q23"/>
  <c r="Q39"/>
  <c r="Q46"/>
  <c r="Q44"/>
  <c r="Q40"/>
  <c r="Q27"/>
  <c r="Q28"/>
  <c r="Q29"/>
  <c r="Q30"/>
  <c r="Q26"/>
  <c r="Q32"/>
  <c r="Q36"/>
  <c r="H34"/>
  <c r="H35"/>
  <c r="H38"/>
  <c r="H39"/>
  <c r="H36"/>
  <c r="H40"/>
  <c r="H41"/>
  <c r="H42"/>
  <c r="H43"/>
  <c r="H45"/>
  <c r="H47"/>
  <c r="H44"/>
  <c r="H49"/>
  <c r="H54"/>
  <c r="H50"/>
  <c r="H56"/>
  <c r="H58"/>
  <c r="H55"/>
  <c r="H48"/>
  <c r="H59"/>
  <c r="H61"/>
  <c r="H32"/>
  <c r="H20" i="27"/>
  <c r="H21"/>
  <c r="Q19" i="26"/>
  <c r="H29"/>
  <c r="H28"/>
  <c r="H14"/>
  <c r="H17"/>
  <c r="Q18"/>
  <c r="M1" i="20"/>
  <c r="O6" i="22"/>
  <c r="O7"/>
  <c r="O8"/>
  <c r="O9"/>
  <c r="O10"/>
  <c r="O5"/>
  <c r="E32" i="19"/>
  <c r="E33"/>
  <c r="E34"/>
  <c r="E35"/>
  <c r="E31"/>
  <c r="D32"/>
  <c r="D33"/>
  <c r="D34"/>
  <c r="D35"/>
  <c r="D31"/>
  <c r="C32"/>
  <c r="C33"/>
  <c r="C34"/>
  <c r="C35"/>
  <c r="C31"/>
  <c r="B32"/>
  <c r="B33"/>
  <c r="B34"/>
  <c r="B35"/>
  <c r="B31"/>
  <c r="E25"/>
  <c r="E26"/>
  <c r="E27"/>
  <c r="E28"/>
  <c r="E24"/>
  <c r="D25"/>
  <c r="D26"/>
  <c r="D27"/>
  <c r="D28"/>
  <c r="D24"/>
  <c r="C25"/>
  <c r="C26"/>
  <c r="C27"/>
  <c r="C28"/>
  <c r="C24"/>
  <c r="B25"/>
  <c r="B26"/>
  <c r="B27"/>
  <c r="B28"/>
  <c r="B24"/>
  <c r="A32"/>
  <c r="A33"/>
  <c r="A34"/>
  <c r="A35"/>
  <c r="A31"/>
  <c r="A25"/>
  <c r="A26"/>
  <c r="A27"/>
  <c r="A28"/>
  <c r="A24"/>
  <c r="E31" i="23"/>
  <c r="E32"/>
  <c r="E33"/>
  <c r="E34"/>
  <c r="E35"/>
  <c r="D32"/>
  <c r="D33"/>
  <c r="D34"/>
  <c r="D35"/>
  <c r="D31"/>
  <c r="C32"/>
  <c r="C33"/>
  <c r="C34"/>
  <c r="C35"/>
  <c r="C31"/>
  <c r="B32"/>
  <c r="B33"/>
  <c r="B34"/>
  <c r="B35"/>
  <c r="B31"/>
  <c r="A32"/>
  <c r="A33"/>
  <c r="A34"/>
  <c r="A35"/>
  <c r="A31"/>
  <c r="E25"/>
  <c r="E26"/>
  <c r="E27"/>
  <c r="E28"/>
  <c r="E24"/>
  <c r="D25"/>
  <c r="D26"/>
  <c r="D27"/>
  <c r="D28"/>
  <c r="D24"/>
  <c r="C25"/>
  <c r="C26"/>
  <c r="C27"/>
  <c r="C28"/>
  <c r="C24"/>
  <c r="B25"/>
  <c r="B26"/>
  <c r="B27"/>
  <c r="B28"/>
  <c r="B24"/>
  <c r="A25"/>
  <c r="A26"/>
  <c r="A27"/>
  <c r="A28"/>
  <c r="A24"/>
  <c r="I52" i="10"/>
  <c r="I50"/>
  <c r="S72" i="6"/>
  <c r="S81"/>
  <c r="O6" i="20"/>
  <c r="O7"/>
  <c r="O8"/>
  <c r="O9"/>
  <c r="O10"/>
  <c r="O5"/>
  <c r="O14"/>
  <c r="O15"/>
  <c r="O16"/>
  <c r="O17"/>
  <c r="O18"/>
  <c r="O13"/>
  <c r="O22"/>
  <c r="O23"/>
  <c r="O24"/>
  <c r="O25"/>
  <c r="O26"/>
  <c r="O21"/>
  <c r="O34"/>
  <c r="O33"/>
  <c r="O32"/>
  <c r="O31"/>
  <c r="O30"/>
  <c r="O29"/>
  <c r="O42"/>
  <c r="O41"/>
  <c r="O40"/>
  <c r="O39"/>
  <c r="O38"/>
  <c r="O37"/>
  <c r="O46"/>
  <c r="O47"/>
  <c r="O48"/>
  <c r="O49"/>
  <c r="O50"/>
  <c r="O45"/>
  <c r="O14" i="22"/>
  <c r="O15"/>
  <c r="O16"/>
  <c r="O17"/>
  <c r="O18"/>
  <c r="O13"/>
  <c r="O26"/>
  <c r="O25"/>
  <c r="O24"/>
  <c r="O23"/>
  <c r="O22"/>
  <c r="O21"/>
  <c r="O51"/>
  <c r="O50"/>
  <c r="O49"/>
  <c r="O48"/>
  <c r="O47"/>
  <c r="O46"/>
  <c r="O45"/>
  <c r="O30"/>
  <c r="O31"/>
  <c r="O32"/>
  <c r="O33"/>
  <c r="O34"/>
  <c r="O29"/>
  <c r="O38"/>
  <c r="O39"/>
  <c r="O40"/>
  <c r="O41"/>
  <c r="O42"/>
  <c r="O37"/>
  <c r="Q14" i="26"/>
  <c r="H9"/>
  <c r="Q10"/>
  <c r="H20"/>
  <c r="Q7"/>
  <c r="H15"/>
  <c r="Q45" i="27"/>
  <c r="Q52"/>
  <c r="Q44"/>
  <c r="Q51"/>
  <c r="Q43"/>
  <c r="Q48"/>
  <c r="Q41"/>
  <c r="Q42"/>
  <c r="Q50"/>
  <c r="H37"/>
  <c r="H18"/>
  <c r="H15"/>
  <c r="H10"/>
  <c r="H13"/>
  <c r="H12"/>
  <c r="H6"/>
  <c r="Q10"/>
  <c r="Q7"/>
  <c r="H17"/>
  <c r="Q4"/>
  <c r="H14"/>
  <c r="Q8"/>
  <c r="H8"/>
  <c r="Q6"/>
  <c r="Q9"/>
  <c r="H11"/>
  <c r="H7"/>
  <c r="Q11"/>
  <c r="H5"/>
  <c r="H4"/>
  <c r="Q78" i="26"/>
  <c r="Q80"/>
  <c r="H24"/>
  <c r="H12"/>
  <c r="H18"/>
  <c r="H23"/>
  <c r="H25"/>
  <c r="H3"/>
  <c r="M41" i="21"/>
  <c r="G40"/>
  <c r="M39"/>
  <c r="G38"/>
  <c r="M40"/>
  <c r="G39"/>
  <c r="M38"/>
  <c r="G41"/>
  <c r="M37"/>
  <c r="G37"/>
  <c r="M34"/>
  <c r="G34"/>
  <c r="M33"/>
  <c r="G32"/>
  <c r="M31"/>
  <c r="G31"/>
  <c r="M32"/>
  <c r="G33"/>
  <c r="M30"/>
  <c r="G30"/>
  <c r="Q70" i="26"/>
  <c r="Q72"/>
  <c r="Q73"/>
  <c r="Q69"/>
  <c r="Q71"/>
  <c r="Q79"/>
  <c r="Q76"/>
  <c r="Q77"/>
  <c r="Q15"/>
  <c r="Q17"/>
  <c r="Q20"/>
  <c r="Q13"/>
  <c r="Q16"/>
  <c r="Q11"/>
  <c r="Q9"/>
  <c r="Q3"/>
  <c r="Q2"/>
  <c r="Q12"/>
  <c r="Q8"/>
  <c r="Q6"/>
  <c r="Q5"/>
  <c r="Q4"/>
  <c r="H22"/>
  <c r="H13"/>
  <c r="H6"/>
  <c r="H11"/>
  <c r="H26"/>
  <c r="H21"/>
  <c r="H10"/>
  <c r="H2"/>
  <c r="X67" i="24"/>
  <c r="W67"/>
  <c r="V67"/>
  <c r="U67"/>
  <c r="T67"/>
  <c r="E67"/>
  <c r="D67"/>
  <c r="C67"/>
  <c r="B67"/>
  <c r="A67"/>
  <c r="X66"/>
  <c r="W66"/>
  <c r="V66"/>
  <c r="U66"/>
  <c r="T66"/>
  <c r="E66"/>
  <c r="D66"/>
  <c r="C66"/>
  <c r="B66"/>
  <c r="A66"/>
  <c r="X65"/>
  <c r="W65"/>
  <c r="V65"/>
  <c r="U65"/>
  <c r="T65"/>
  <c r="E65"/>
  <c r="D65"/>
  <c r="C65"/>
  <c r="B65"/>
  <c r="A65"/>
  <c r="X64"/>
  <c r="W64"/>
  <c r="V64"/>
  <c r="U64"/>
  <c r="T64"/>
  <c r="E64"/>
  <c r="D64"/>
  <c r="C64"/>
  <c r="B64"/>
  <c r="A64"/>
  <c r="X63"/>
  <c r="W63"/>
  <c r="V63"/>
  <c r="U63"/>
  <c r="T63"/>
  <c r="E63"/>
  <c r="D63"/>
  <c r="C63"/>
  <c r="B63"/>
  <c r="A63"/>
  <c r="X60"/>
  <c r="W60"/>
  <c r="V60"/>
  <c r="U60"/>
  <c r="T60"/>
  <c r="E60"/>
  <c r="D60"/>
  <c r="C60"/>
  <c r="B60"/>
  <c r="A60"/>
  <c r="X59"/>
  <c r="W59"/>
  <c r="V59"/>
  <c r="U59"/>
  <c r="T59"/>
  <c r="E59"/>
  <c r="D59"/>
  <c r="C59"/>
  <c r="B59"/>
  <c r="A59"/>
  <c r="X58"/>
  <c r="W58"/>
  <c r="V58"/>
  <c r="U58"/>
  <c r="T58"/>
  <c r="E58"/>
  <c r="D58"/>
  <c r="C58"/>
  <c r="B58"/>
  <c r="A58"/>
  <c r="X57"/>
  <c r="W57"/>
  <c r="V57"/>
  <c r="U57"/>
  <c r="T57"/>
  <c r="E57"/>
  <c r="D57"/>
  <c r="C57"/>
  <c r="B57"/>
  <c r="A57"/>
  <c r="X56"/>
  <c r="W56"/>
  <c r="V56"/>
  <c r="U56"/>
  <c r="T56"/>
  <c r="E56"/>
  <c r="D56"/>
  <c r="C56"/>
  <c r="B56"/>
  <c r="A56"/>
  <c r="X53"/>
  <c r="W53"/>
  <c r="V53"/>
  <c r="U53"/>
  <c r="T53"/>
  <c r="E53"/>
  <c r="D53"/>
  <c r="C53"/>
  <c r="B53"/>
  <c r="A53"/>
  <c r="X52"/>
  <c r="W52"/>
  <c r="V52"/>
  <c r="U52"/>
  <c r="T52"/>
  <c r="E52"/>
  <c r="D52"/>
  <c r="C52"/>
  <c r="B52"/>
  <c r="A52"/>
  <c r="X51"/>
  <c r="W51"/>
  <c r="V51"/>
  <c r="U51"/>
  <c r="T51"/>
  <c r="E51"/>
  <c r="D51"/>
  <c r="C51"/>
  <c r="B51"/>
  <c r="A51"/>
  <c r="X50"/>
  <c r="W50"/>
  <c r="V50"/>
  <c r="U50"/>
  <c r="T50"/>
  <c r="E50"/>
  <c r="D50"/>
  <c r="C50"/>
  <c r="B50"/>
  <c r="A50"/>
  <c r="X49"/>
  <c r="W49"/>
  <c r="V49"/>
  <c r="U49"/>
  <c r="T49"/>
  <c r="E49"/>
  <c r="D49"/>
  <c r="C49"/>
  <c r="B49"/>
  <c r="A49"/>
  <c r="X46"/>
  <c r="W46"/>
  <c r="V46"/>
  <c r="U46"/>
  <c r="T46"/>
  <c r="E46"/>
  <c r="D46"/>
  <c r="C46"/>
  <c r="B46"/>
  <c r="A46"/>
  <c r="X45"/>
  <c r="W45"/>
  <c r="V45"/>
  <c r="U45"/>
  <c r="T45"/>
  <c r="E45"/>
  <c r="D45"/>
  <c r="C45"/>
  <c r="B45"/>
  <c r="A45"/>
  <c r="X44"/>
  <c r="W44"/>
  <c r="V44"/>
  <c r="U44"/>
  <c r="T44"/>
  <c r="E44"/>
  <c r="D44"/>
  <c r="C44"/>
  <c r="B44"/>
  <c r="A44"/>
  <c r="X43"/>
  <c r="W43"/>
  <c r="V43"/>
  <c r="U43"/>
  <c r="T43"/>
  <c r="E43"/>
  <c r="D43"/>
  <c r="C43"/>
  <c r="B43"/>
  <c r="A43"/>
  <c r="X42"/>
  <c r="W42"/>
  <c r="V42"/>
  <c r="U42"/>
  <c r="T42"/>
  <c r="E42"/>
  <c r="D42"/>
  <c r="C42"/>
  <c r="B42"/>
  <c r="A42"/>
  <c r="X39"/>
  <c r="W39"/>
  <c r="V39"/>
  <c r="U39"/>
  <c r="T39"/>
  <c r="E39"/>
  <c r="D39"/>
  <c r="C39"/>
  <c r="B39"/>
  <c r="A39"/>
  <c r="X38"/>
  <c r="W38"/>
  <c r="V38"/>
  <c r="U38"/>
  <c r="T38"/>
  <c r="E38"/>
  <c r="D38"/>
  <c r="C38"/>
  <c r="B38"/>
  <c r="A38"/>
  <c r="X37"/>
  <c r="W37"/>
  <c r="V37"/>
  <c r="U37"/>
  <c r="T37"/>
  <c r="E37"/>
  <c r="D37"/>
  <c r="C37"/>
  <c r="B37"/>
  <c r="A37"/>
  <c r="X36"/>
  <c r="W36"/>
  <c r="V36"/>
  <c r="U36"/>
  <c r="T36"/>
  <c r="E36"/>
  <c r="D36"/>
  <c r="C36"/>
  <c r="B36"/>
  <c r="A36"/>
  <c r="X35"/>
  <c r="W35"/>
  <c r="V35"/>
  <c r="U35"/>
  <c r="T35"/>
  <c r="E35"/>
  <c r="D35"/>
  <c r="C35"/>
  <c r="B35"/>
  <c r="A35"/>
  <c r="X32"/>
  <c r="W32"/>
  <c r="V32"/>
  <c r="U32"/>
  <c r="T32"/>
  <c r="E32"/>
  <c r="D32"/>
  <c r="C32"/>
  <c r="B32"/>
  <c r="A32"/>
  <c r="X31"/>
  <c r="W31"/>
  <c r="V31"/>
  <c r="U31"/>
  <c r="T31"/>
  <c r="E31"/>
  <c r="D31"/>
  <c r="C31"/>
  <c r="B31"/>
  <c r="A31"/>
  <c r="X30"/>
  <c r="W30"/>
  <c r="V30"/>
  <c r="U30"/>
  <c r="T30"/>
  <c r="E30"/>
  <c r="D30"/>
  <c r="C30"/>
  <c r="B30"/>
  <c r="A30"/>
  <c r="X29"/>
  <c r="W29"/>
  <c r="V29"/>
  <c r="U29"/>
  <c r="T29"/>
  <c r="E29"/>
  <c r="D29"/>
  <c r="C29"/>
  <c r="B29"/>
  <c r="A29"/>
  <c r="X28"/>
  <c r="W28"/>
  <c r="V28"/>
  <c r="U28"/>
  <c r="T28"/>
  <c r="E28"/>
  <c r="D28"/>
  <c r="C28"/>
  <c r="B28"/>
  <c r="A28"/>
  <c r="X25"/>
  <c r="W25"/>
  <c r="V25"/>
  <c r="U25"/>
  <c r="T25"/>
  <c r="E25"/>
  <c r="D25"/>
  <c r="C25"/>
  <c r="B25"/>
  <c r="A25"/>
  <c r="X24"/>
  <c r="W24"/>
  <c r="V24"/>
  <c r="U24"/>
  <c r="T24"/>
  <c r="E24"/>
  <c r="D24"/>
  <c r="C24"/>
  <c r="B24"/>
  <c r="A24"/>
  <c r="X23"/>
  <c r="W23"/>
  <c r="V23"/>
  <c r="U23"/>
  <c r="T23"/>
  <c r="E23"/>
  <c r="D23"/>
  <c r="C23"/>
  <c r="B23"/>
  <c r="A23"/>
  <c r="X22"/>
  <c r="W22"/>
  <c r="V22"/>
  <c r="U22"/>
  <c r="T22"/>
  <c r="E22"/>
  <c r="D22"/>
  <c r="C22"/>
  <c r="B22"/>
  <c r="A22"/>
  <c r="X21"/>
  <c r="W21"/>
  <c r="V21"/>
  <c r="U21"/>
  <c r="T21"/>
  <c r="E21"/>
  <c r="D21"/>
  <c r="C21"/>
  <c r="B21"/>
  <c r="A21"/>
  <c r="X18"/>
  <c r="W18"/>
  <c r="V18"/>
  <c r="U18"/>
  <c r="T18"/>
  <c r="E18"/>
  <c r="D18"/>
  <c r="C18"/>
  <c r="B18"/>
  <c r="A18"/>
  <c r="X17"/>
  <c r="W17"/>
  <c r="V17"/>
  <c r="U17"/>
  <c r="T17"/>
  <c r="E17"/>
  <c r="D17"/>
  <c r="C17"/>
  <c r="B17"/>
  <c r="A17"/>
  <c r="X16"/>
  <c r="W16"/>
  <c r="V16"/>
  <c r="U16"/>
  <c r="T16"/>
  <c r="E16"/>
  <c r="D16"/>
  <c r="C16"/>
  <c r="B16"/>
  <c r="A16"/>
  <c r="X15"/>
  <c r="W15"/>
  <c r="V15"/>
  <c r="U15"/>
  <c r="T15"/>
  <c r="E15"/>
  <c r="D15"/>
  <c r="C15"/>
  <c r="B15"/>
  <c r="A15"/>
  <c r="X14"/>
  <c r="W14"/>
  <c r="V14"/>
  <c r="U14"/>
  <c r="T14"/>
  <c r="E14"/>
  <c r="D14"/>
  <c r="C14"/>
  <c r="B14"/>
  <c r="A14"/>
  <c r="X11"/>
  <c r="W11"/>
  <c r="V11"/>
  <c r="U11"/>
  <c r="T11"/>
  <c r="E11"/>
  <c r="D11"/>
  <c r="C11"/>
  <c r="B11"/>
  <c r="A11"/>
  <c r="X10"/>
  <c r="W10"/>
  <c r="V10"/>
  <c r="U10"/>
  <c r="T10"/>
  <c r="E10"/>
  <c r="D10"/>
  <c r="C10"/>
  <c r="B10"/>
  <c r="A10"/>
  <c r="X9"/>
  <c r="W9"/>
  <c r="V9"/>
  <c r="U9"/>
  <c r="T9"/>
  <c r="E9"/>
  <c r="D9"/>
  <c r="C9"/>
  <c r="B9"/>
  <c r="A9"/>
  <c r="X8"/>
  <c r="W8"/>
  <c r="V8"/>
  <c r="U8"/>
  <c r="T8"/>
  <c r="E8"/>
  <c r="D8"/>
  <c r="C8"/>
  <c r="B8"/>
  <c r="A8"/>
  <c r="X7"/>
  <c r="W7"/>
  <c r="V7"/>
  <c r="U7"/>
  <c r="T7"/>
  <c r="E7"/>
  <c r="D7"/>
  <c r="C7"/>
  <c r="B7"/>
  <c r="B2" s="1"/>
  <c r="A7"/>
  <c r="E46" i="25"/>
  <c r="D46"/>
  <c r="C46"/>
  <c r="B46"/>
  <c r="A46"/>
  <c r="E45"/>
  <c r="D45"/>
  <c r="C45"/>
  <c r="B45"/>
  <c r="A45"/>
  <c r="E44"/>
  <c r="D44"/>
  <c r="C44"/>
  <c r="B44"/>
  <c r="A44"/>
  <c r="E43"/>
  <c r="D43"/>
  <c r="C43"/>
  <c r="B43"/>
  <c r="A43"/>
  <c r="E42"/>
  <c r="D42"/>
  <c r="C42"/>
  <c r="B42"/>
  <c r="A42"/>
  <c r="E39"/>
  <c r="D39"/>
  <c r="C39"/>
  <c r="B39"/>
  <c r="A39"/>
  <c r="E38"/>
  <c r="D38"/>
  <c r="C38"/>
  <c r="B38"/>
  <c r="A38"/>
  <c r="E37"/>
  <c r="D37"/>
  <c r="C37"/>
  <c r="B37"/>
  <c r="A37"/>
  <c r="E36"/>
  <c r="D36"/>
  <c r="C36"/>
  <c r="B36"/>
  <c r="A36"/>
  <c r="E35"/>
  <c r="D35"/>
  <c r="C35"/>
  <c r="B35"/>
  <c r="A35"/>
  <c r="E60"/>
  <c r="D60"/>
  <c r="C60"/>
  <c r="B60"/>
  <c r="A60"/>
  <c r="E59"/>
  <c r="D59"/>
  <c r="C59"/>
  <c r="B59"/>
  <c r="A59"/>
  <c r="E58"/>
  <c r="D58"/>
  <c r="C58"/>
  <c r="B58"/>
  <c r="A58"/>
  <c r="E57"/>
  <c r="D57"/>
  <c r="C57"/>
  <c r="B57"/>
  <c r="A57"/>
  <c r="E56"/>
  <c r="D56"/>
  <c r="C56"/>
  <c r="B56"/>
  <c r="A56"/>
  <c r="X67"/>
  <c r="W67"/>
  <c r="V67"/>
  <c r="U67"/>
  <c r="T67"/>
  <c r="E67"/>
  <c r="D67"/>
  <c r="C67"/>
  <c r="B67"/>
  <c r="A67"/>
  <c r="X66"/>
  <c r="W66"/>
  <c r="V66"/>
  <c r="U66"/>
  <c r="T66"/>
  <c r="E66"/>
  <c r="D66"/>
  <c r="C66"/>
  <c r="B66"/>
  <c r="A66"/>
  <c r="X65"/>
  <c r="W65"/>
  <c r="V65"/>
  <c r="U65"/>
  <c r="T65"/>
  <c r="E65"/>
  <c r="D65"/>
  <c r="C65"/>
  <c r="B65"/>
  <c r="A65"/>
  <c r="X64"/>
  <c r="W64"/>
  <c r="V64"/>
  <c r="U64"/>
  <c r="T64"/>
  <c r="E64"/>
  <c r="D64"/>
  <c r="C64"/>
  <c r="B64"/>
  <c r="A64"/>
  <c r="X63"/>
  <c r="W63"/>
  <c r="V63"/>
  <c r="U63"/>
  <c r="T63"/>
  <c r="E63"/>
  <c r="D63"/>
  <c r="C63"/>
  <c r="B63"/>
  <c r="B2" s="1"/>
  <c r="A63"/>
  <c r="X60"/>
  <c r="W60"/>
  <c r="V60"/>
  <c r="U60"/>
  <c r="T60"/>
  <c r="E53"/>
  <c r="D53"/>
  <c r="C53"/>
  <c r="B53"/>
  <c r="A53"/>
  <c r="X59"/>
  <c r="W59"/>
  <c r="V59"/>
  <c r="U59"/>
  <c r="T59"/>
  <c r="E52"/>
  <c r="D52"/>
  <c r="C52"/>
  <c r="B52"/>
  <c r="A52"/>
  <c r="X58"/>
  <c r="W58"/>
  <c r="V58"/>
  <c r="U58"/>
  <c r="T58"/>
  <c r="E51"/>
  <c r="D51"/>
  <c r="C51"/>
  <c r="B51"/>
  <c r="A51"/>
  <c r="X57"/>
  <c r="W57"/>
  <c r="V57"/>
  <c r="U57"/>
  <c r="T57"/>
  <c r="E50"/>
  <c r="D50"/>
  <c r="C50"/>
  <c r="B50"/>
  <c r="A50"/>
  <c r="X56"/>
  <c r="W56"/>
  <c r="V56"/>
  <c r="U56"/>
  <c r="T56"/>
  <c r="E49"/>
  <c r="D49"/>
  <c r="C49"/>
  <c r="B49"/>
  <c r="A49"/>
  <c r="X53"/>
  <c r="W53"/>
  <c r="V53"/>
  <c r="U53"/>
  <c r="T53"/>
  <c r="X52"/>
  <c r="W52"/>
  <c r="V52"/>
  <c r="U52"/>
  <c r="T52"/>
  <c r="X51"/>
  <c r="W51"/>
  <c r="V51"/>
  <c r="U51"/>
  <c r="T51"/>
  <c r="X50"/>
  <c r="W50"/>
  <c r="V50"/>
  <c r="U50"/>
  <c r="T50"/>
  <c r="X49"/>
  <c r="W49"/>
  <c r="V49"/>
  <c r="U49"/>
  <c r="T49"/>
  <c r="X46"/>
  <c r="W46"/>
  <c r="V46"/>
  <c r="U46"/>
  <c r="T46"/>
  <c r="X45"/>
  <c r="W45"/>
  <c r="V45"/>
  <c r="U45"/>
  <c r="T45"/>
  <c r="X44"/>
  <c r="W44"/>
  <c r="V44"/>
  <c r="U44"/>
  <c r="T44"/>
  <c r="X43"/>
  <c r="W43"/>
  <c r="V43"/>
  <c r="U43"/>
  <c r="T43"/>
  <c r="X42"/>
  <c r="W42"/>
  <c r="V42"/>
  <c r="U42"/>
  <c r="T42"/>
  <c r="X39"/>
  <c r="W39"/>
  <c r="V39"/>
  <c r="U39"/>
  <c r="T39"/>
  <c r="E32"/>
  <c r="D32"/>
  <c r="C32"/>
  <c r="B32"/>
  <c r="A32"/>
  <c r="X38"/>
  <c r="W38"/>
  <c r="V38"/>
  <c r="U38"/>
  <c r="T38"/>
  <c r="E31"/>
  <c r="D31"/>
  <c r="C31"/>
  <c r="B31"/>
  <c r="A31"/>
  <c r="X37"/>
  <c r="W37"/>
  <c r="V37"/>
  <c r="U37"/>
  <c r="T37"/>
  <c r="E30"/>
  <c r="D30"/>
  <c r="C30"/>
  <c r="B30"/>
  <c r="A30"/>
  <c r="X36"/>
  <c r="W36"/>
  <c r="V36"/>
  <c r="U36"/>
  <c r="T36"/>
  <c r="E29"/>
  <c r="D29"/>
  <c r="C29"/>
  <c r="B29"/>
  <c r="A29"/>
  <c r="X35"/>
  <c r="W35"/>
  <c r="V35"/>
  <c r="U35"/>
  <c r="T35"/>
  <c r="E28"/>
  <c r="D28"/>
  <c r="C28"/>
  <c r="B28"/>
  <c r="A28"/>
  <c r="X32"/>
  <c r="W32"/>
  <c r="V32"/>
  <c r="U32"/>
  <c r="T32"/>
  <c r="E25"/>
  <c r="D25"/>
  <c r="C25"/>
  <c r="B25"/>
  <c r="A25"/>
  <c r="X31"/>
  <c r="W31"/>
  <c r="V31"/>
  <c r="U31"/>
  <c r="T31"/>
  <c r="E24"/>
  <c r="D24"/>
  <c r="C24"/>
  <c r="B24"/>
  <c r="A24"/>
  <c r="X30"/>
  <c r="W30"/>
  <c r="V30"/>
  <c r="U30"/>
  <c r="T30"/>
  <c r="E23"/>
  <c r="D23"/>
  <c r="C23"/>
  <c r="B23"/>
  <c r="A23"/>
  <c r="X29"/>
  <c r="W29"/>
  <c r="V29"/>
  <c r="U29"/>
  <c r="T29"/>
  <c r="E22"/>
  <c r="D22"/>
  <c r="C22"/>
  <c r="B22"/>
  <c r="A22"/>
  <c r="X28"/>
  <c r="W28"/>
  <c r="V28"/>
  <c r="U28"/>
  <c r="T28"/>
  <c r="E21"/>
  <c r="D21"/>
  <c r="C21"/>
  <c r="B21"/>
  <c r="A21"/>
  <c r="X25"/>
  <c r="W25"/>
  <c r="V25"/>
  <c r="U25"/>
  <c r="T25"/>
  <c r="E18"/>
  <c r="D18"/>
  <c r="C18"/>
  <c r="B18"/>
  <c r="A18"/>
  <c r="X24"/>
  <c r="W24"/>
  <c r="V24"/>
  <c r="U24"/>
  <c r="T24"/>
  <c r="E17"/>
  <c r="D17"/>
  <c r="C17"/>
  <c r="B17"/>
  <c r="A17"/>
  <c r="X23"/>
  <c r="W23"/>
  <c r="V23"/>
  <c r="U23"/>
  <c r="T23"/>
  <c r="E16"/>
  <c r="D16"/>
  <c r="C16"/>
  <c r="B16"/>
  <c r="A16"/>
  <c r="X22"/>
  <c r="W22"/>
  <c r="V22"/>
  <c r="U22"/>
  <c r="T22"/>
  <c r="E15"/>
  <c r="D15"/>
  <c r="C15"/>
  <c r="B15"/>
  <c r="A15"/>
  <c r="X21"/>
  <c r="W21"/>
  <c r="V21"/>
  <c r="U21"/>
  <c r="T21"/>
  <c r="E14"/>
  <c r="D14"/>
  <c r="C14"/>
  <c r="B14"/>
  <c r="A14"/>
  <c r="X18"/>
  <c r="W18"/>
  <c r="V18"/>
  <c r="U18"/>
  <c r="T18"/>
  <c r="E11"/>
  <c r="D11"/>
  <c r="C11"/>
  <c r="B11"/>
  <c r="A11"/>
  <c r="X17"/>
  <c r="W17"/>
  <c r="V17"/>
  <c r="U17"/>
  <c r="T17"/>
  <c r="E10"/>
  <c r="D10"/>
  <c r="C10"/>
  <c r="B10"/>
  <c r="A10"/>
  <c r="X16"/>
  <c r="W16"/>
  <c r="V16"/>
  <c r="U16"/>
  <c r="T16"/>
  <c r="E9"/>
  <c r="D9"/>
  <c r="C9"/>
  <c r="B9"/>
  <c r="A9"/>
  <c r="X15"/>
  <c r="W15"/>
  <c r="V15"/>
  <c r="U15"/>
  <c r="T15"/>
  <c r="E8"/>
  <c r="D8"/>
  <c r="C8"/>
  <c r="B8"/>
  <c r="A8"/>
  <c r="X14"/>
  <c r="W14"/>
  <c r="V14"/>
  <c r="U14"/>
  <c r="T14"/>
  <c r="E7"/>
  <c r="D7"/>
  <c r="C7"/>
  <c r="B7"/>
  <c r="A7"/>
  <c r="X11"/>
  <c r="W11"/>
  <c r="V11"/>
  <c r="C3" s="1"/>
  <c r="U11"/>
  <c r="T11"/>
  <c r="X10"/>
  <c r="W10"/>
  <c r="V10"/>
  <c r="U10"/>
  <c r="T10"/>
  <c r="X9"/>
  <c r="W9"/>
  <c r="V9"/>
  <c r="U9"/>
  <c r="T9"/>
  <c r="X8"/>
  <c r="W8"/>
  <c r="V8"/>
  <c r="U8"/>
  <c r="T8"/>
  <c r="X7"/>
  <c r="W7"/>
  <c r="V7"/>
  <c r="U7"/>
  <c r="T7"/>
  <c r="X63" i="23"/>
  <c r="W63"/>
  <c r="V63"/>
  <c r="U63"/>
  <c r="T63"/>
  <c r="E63"/>
  <c r="D63"/>
  <c r="C63"/>
  <c r="B63"/>
  <c r="A63"/>
  <c r="X62"/>
  <c r="W62"/>
  <c r="V62"/>
  <c r="U62"/>
  <c r="T62"/>
  <c r="E62"/>
  <c r="D62"/>
  <c r="C62"/>
  <c r="B62"/>
  <c r="A62"/>
  <c r="X61"/>
  <c r="W61"/>
  <c r="V61"/>
  <c r="U61"/>
  <c r="T61"/>
  <c r="E61"/>
  <c r="D61"/>
  <c r="C61"/>
  <c r="B61"/>
  <c r="A61"/>
  <c r="X60"/>
  <c r="W60"/>
  <c r="V60"/>
  <c r="U60"/>
  <c r="T60"/>
  <c r="E60"/>
  <c r="D60"/>
  <c r="C60"/>
  <c r="B60"/>
  <c r="A60"/>
  <c r="X59"/>
  <c r="W59"/>
  <c r="V59"/>
  <c r="U59"/>
  <c r="T59"/>
  <c r="E59"/>
  <c r="D59"/>
  <c r="C59"/>
  <c r="B59"/>
  <c r="A59"/>
  <c r="X56"/>
  <c r="W56"/>
  <c r="V56"/>
  <c r="U56"/>
  <c r="T56"/>
  <c r="E56"/>
  <c r="D56"/>
  <c r="C56"/>
  <c r="B56"/>
  <c r="A56"/>
  <c r="X55"/>
  <c r="W55"/>
  <c r="V55"/>
  <c r="U55"/>
  <c r="T55"/>
  <c r="E55"/>
  <c r="D55"/>
  <c r="C55"/>
  <c r="B55"/>
  <c r="A55"/>
  <c r="X54"/>
  <c r="W54"/>
  <c r="V54"/>
  <c r="U54"/>
  <c r="T54"/>
  <c r="E54"/>
  <c r="D54"/>
  <c r="C54"/>
  <c r="B54"/>
  <c r="A54"/>
  <c r="X53"/>
  <c r="W53"/>
  <c r="V53"/>
  <c r="U53"/>
  <c r="T53"/>
  <c r="E53"/>
  <c r="D53"/>
  <c r="C53"/>
  <c r="B53"/>
  <c r="A53"/>
  <c r="X52"/>
  <c r="W52"/>
  <c r="V52"/>
  <c r="U52"/>
  <c r="T52"/>
  <c r="E52"/>
  <c r="D52"/>
  <c r="C52"/>
  <c r="B52"/>
  <c r="A52"/>
  <c r="X49"/>
  <c r="W49"/>
  <c r="V49"/>
  <c r="U49"/>
  <c r="T49"/>
  <c r="E49"/>
  <c r="D49"/>
  <c r="C49"/>
  <c r="B49"/>
  <c r="A49"/>
  <c r="X48"/>
  <c r="W48"/>
  <c r="V48"/>
  <c r="U48"/>
  <c r="T48"/>
  <c r="E48"/>
  <c r="D48"/>
  <c r="C48"/>
  <c r="B48"/>
  <c r="A48"/>
  <c r="X47"/>
  <c r="W47"/>
  <c r="V47"/>
  <c r="U47"/>
  <c r="T47"/>
  <c r="E47"/>
  <c r="D47"/>
  <c r="C47"/>
  <c r="B47"/>
  <c r="A47"/>
  <c r="X46"/>
  <c r="W46"/>
  <c r="V46"/>
  <c r="U46"/>
  <c r="T46"/>
  <c r="E46"/>
  <c r="D46"/>
  <c r="C46"/>
  <c r="B46"/>
  <c r="A46"/>
  <c r="X45"/>
  <c r="W45"/>
  <c r="V45"/>
  <c r="U45"/>
  <c r="T45"/>
  <c r="E45"/>
  <c r="D45"/>
  <c r="C45"/>
  <c r="B45"/>
  <c r="A45"/>
  <c r="X42"/>
  <c r="W42"/>
  <c r="V42"/>
  <c r="U42"/>
  <c r="T42"/>
  <c r="E42"/>
  <c r="D42"/>
  <c r="C42"/>
  <c r="B42"/>
  <c r="A42"/>
  <c r="X41"/>
  <c r="W41"/>
  <c r="V41"/>
  <c r="U41"/>
  <c r="T41"/>
  <c r="E41"/>
  <c r="D41"/>
  <c r="C41"/>
  <c r="B41"/>
  <c r="A41"/>
  <c r="X40"/>
  <c r="W40"/>
  <c r="V40"/>
  <c r="U40"/>
  <c r="T40"/>
  <c r="E40"/>
  <c r="D40"/>
  <c r="C40"/>
  <c r="B40"/>
  <c r="A40"/>
  <c r="X39"/>
  <c r="W39"/>
  <c r="V39"/>
  <c r="U39"/>
  <c r="T39"/>
  <c r="E39"/>
  <c r="D39"/>
  <c r="C39"/>
  <c r="B39"/>
  <c r="A39"/>
  <c r="X38"/>
  <c r="W38"/>
  <c r="V38"/>
  <c r="U38"/>
  <c r="T38"/>
  <c r="E38"/>
  <c r="D38"/>
  <c r="C38"/>
  <c r="B38"/>
  <c r="A38"/>
  <c r="X35"/>
  <c r="W35"/>
  <c r="V35"/>
  <c r="U35"/>
  <c r="T35"/>
  <c r="X34"/>
  <c r="W34"/>
  <c r="V34"/>
  <c r="U34"/>
  <c r="T34"/>
  <c r="X33"/>
  <c r="W33"/>
  <c r="V33"/>
  <c r="U33"/>
  <c r="T33"/>
  <c r="X32"/>
  <c r="W32"/>
  <c r="V32"/>
  <c r="U32"/>
  <c r="T32"/>
  <c r="X31"/>
  <c r="W31"/>
  <c r="V31"/>
  <c r="U31"/>
  <c r="T31"/>
  <c r="X28"/>
  <c r="W28"/>
  <c r="V28"/>
  <c r="U28"/>
  <c r="T28"/>
  <c r="X27"/>
  <c r="W27"/>
  <c r="V27"/>
  <c r="U27"/>
  <c r="T27"/>
  <c r="X26"/>
  <c r="W26"/>
  <c r="V26"/>
  <c r="U26"/>
  <c r="T26"/>
  <c r="X25"/>
  <c r="W25"/>
  <c r="V25"/>
  <c r="U25"/>
  <c r="T25"/>
  <c r="X24"/>
  <c r="W24"/>
  <c r="V24"/>
  <c r="U24"/>
  <c r="T24"/>
  <c r="X21"/>
  <c r="W21"/>
  <c r="V21"/>
  <c r="U21"/>
  <c r="T21"/>
  <c r="E21"/>
  <c r="D21"/>
  <c r="C21"/>
  <c r="B21"/>
  <c r="A21"/>
  <c r="X20"/>
  <c r="W20"/>
  <c r="V20"/>
  <c r="U20"/>
  <c r="T20"/>
  <c r="E20"/>
  <c r="D20"/>
  <c r="C20"/>
  <c r="B20"/>
  <c r="A20"/>
  <c r="X19"/>
  <c r="W19"/>
  <c r="V19"/>
  <c r="U19"/>
  <c r="T19"/>
  <c r="E19"/>
  <c r="D19"/>
  <c r="C19"/>
  <c r="B19"/>
  <c r="A19"/>
  <c r="X18"/>
  <c r="W18"/>
  <c r="V18"/>
  <c r="U18"/>
  <c r="T18"/>
  <c r="E18"/>
  <c r="D18"/>
  <c r="C18"/>
  <c r="B18"/>
  <c r="A18"/>
  <c r="X17"/>
  <c r="W17"/>
  <c r="V17"/>
  <c r="U17"/>
  <c r="T17"/>
  <c r="E17"/>
  <c r="D17"/>
  <c r="C17"/>
  <c r="B17"/>
  <c r="A17"/>
  <c r="X14"/>
  <c r="W14"/>
  <c r="V14"/>
  <c r="U14"/>
  <c r="T14"/>
  <c r="E14"/>
  <c r="D14"/>
  <c r="C14"/>
  <c r="B14"/>
  <c r="A14"/>
  <c r="X13"/>
  <c r="W13"/>
  <c r="V13"/>
  <c r="U13"/>
  <c r="T13"/>
  <c r="E13"/>
  <c r="D13"/>
  <c r="C13"/>
  <c r="B13"/>
  <c r="A13"/>
  <c r="X12"/>
  <c r="W12"/>
  <c r="V12"/>
  <c r="U12"/>
  <c r="T12"/>
  <c r="E12"/>
  <c r="D12"/>
  <c r="C12"/>
  <c r="B12"/>
  <c r="A12"/>
  <c r="A3" s="1"/>
  <c r="X11"/>
  <c r="W11"/>
  <c r="V11"/>
  <c r="U11"/>
  <c r="T11"/>
  <c r="E11"/>
  <c r="D11"/>
  <c r="C11"/>
  <c r="C3" s="1"/>
  <c r="B11"/>
  <c r="A11"/>
  <c r="X10"/>
  <c r="W10"/>
  <c r="V10"/>
  <c r="U10"/>
  <c r="T10"/>
  <c r="E10"/>
  <c r="E3" s="1"/>
  <c r="D10"/>
  <c r="C10"/>
  <c r="B10"/>
  <c r="A10"/>
  <c r="X7"/>
  <c r="W7"/>
  <c r="V7"/>
  <c r="U7"/>
  <c r="T7"/>
  <c r="X6"/>
  <c r="W6"/>
  <c r="V6"/>
  <c r="U6"/>
  <c r="T6"/>
  <c r="X5"/>
  <c r="W5"/>
  <c r="V5"/>
  <c r="U5"/>
  <c r="T5"/>
  <c r="X4"/>
  <c r="W4"/>
  <c r="V4"/>
  <c r="U4"/>
  <c r="T4"/>
  <c r="X3"/>
  <c r="W3"/>
  <c r="V3"/>
  <c r="U3"/>
  <c r="B4" s="1"/>
  <c r="T3"/>
  <c r="P43" i="22"/>
  <c r="O43"/>
  <c r="N43"/>
  <c r="Q43" s="1"/>
  <c r="L1" s="1"/>
  <c r="L43"/>
  <c r="J43"/>
  <c r="H43"/>
  <c r="F43"/>
  <c r="D43"/>
  <c r="P35"/>
  <c r="O35"/>
  <c r="Q35"/>
  <c r="J1" s="1"/>
  <c r="N35"/>
  <c r="L35"/>
  <c r="J35"/>
  <c r="H35"/>
  <c r="F35"/>
  <c r="D35"/>
  <c r="P27"/>
  <c r="O27"/>
  <c r="N27"/>
  <c r="L27"/>
  <c r="J27"/>
  <c r="H27"/>
  <c r="F27"/>
  <c r="D27"/>
  <c r="Q27"/>
  <c r="H1" s="1"/>
  <c r="P19"/>
  <c r="O19"/>
  <c r="N19"/>
  <c r="L19"/>
  <c r="J19"/>
  <c r="H19"/>
  <c r="F19"/>
  <c r="D19"/>
  <c r="P11"/>
  <c r="O11"/>
  <c r="N11"/>
  <c r="L11"/>
  <c r="J11"/>
  <c r="H11"/>
  <c r="F11"/>
  <c r="D11"/>
  <c r="G24" i="21"/>
  <c r="G25"/>
  <c r="G26"/>
  <c r="G23"/>
  <c r="G27"/>
  <c r="M24"/>
  <c r="M26"/>
  <c r="M23"/>
  <c r="M27"/>
  <c r="M25"/>
  <c r="M18"/>
  <c r="M17"/>
  <c r="M20"/>
  <c r="M19"/>
  <c r="M16"/>
  <c r="G18"/>
  <c r="G20"/>
  <c r="G17"/>
  <c r="G19"/>
  <c r="G16"/>
  <c r="I64" i="15"/>
  <c r="I67"/>
  <c r="I68"/>
  <c r="I66"/>
  <c r="I65"/>
  <c r="I61"/>
  <c r="I62"/>
  <c r="I63"/>
  <c r="I59"/>
  <c r="I60"/>
  <c r="I49"/>
  <c r="I50"/>
  <c r="I51"/>
  <c r="I52"/>
  <c r="I53"/>
  <c r="M13" i="21"/>
  <c r="M10"/>
  <c r="M12"/>
  <c r="M11"/>
  <c r="M9"/>
  <c r="G13"/>
  <c r="G10"/>
  <c r="G12"/>
  <c r="G11"/>
  <c r="G9"/>
  <c r="M3"/>
  <c r="M4"/>
  <c r="M5"/>
  <c r="M6"/>
  <c r="M2"/>
  <c r="G6"/>
  <c r="G4"/>
  <c r="G5"/>
  <c r="G3"/>
  <c r="G2"/>
  <c r="P43" i="20"/>
  <c r="O43"/>
  <c r="D43"/>
  <c r="F43"/>
  <c r="J43"/>
  <c r="L43"/>
  <c r="N43"/>
  <c r="H43"/>
  <c r="P35"/>
  <c r="O35"/>
  <c r="D35"/>
  <c r="F35"/>
  <c r="J35"/>
  <c r="L35"/>
  <c r="N35"/>
  <c r="H35"/>
  <c r="P27"/>
  <c r="O27"/>
  <c r="N27"/>
  <c r="L27"/>
  <c r="J27"/>
  <c r="H27"/>
  <c r="D27"/>
  <c r="Q27" s="1"/>
  <c r="H1" s="1"/>
  <c r="F27"/>
  <c r="P19"/>
  <c r="O19"/>
  <c r="N19"/>
  <c r="L19"/>
  <c r="J19"/>
  <c r="H19"/>
  <c r="D19"/>
  <c r="F19"/>
  <c r="P11"/>
  <c r="O11"/>
  <c r="N11"/>
  <c r="L11"/>
  <c r="J11"/>
  <c r="H11"/>
  <c r="F11"/>
  <c r="D11"/>
  <c r="X7" i="19"/>
  <c r="W7"/>
  <c r="V7"/>
  <c r="U7"/>
  <c r="T7"/>
  <c r="X6"/>
  <c r="W6"/>
  <c r="V6"/>
  <c r="U6"/>
  <c r="T6"/>
  <c r="X5"/>
  <c r="W5"/>
  <c r="V5"/>
  <c r="U5"/>
  <c r="T5"/>
  <c r="X4"/>
  <c r="W4"/>
  <c r="V4"/>
  <c r="U4"/>
  <c r="T4"/>
  <c r="X3"/>
  <c r="W3"/>
  <c r="V3"/>
  <c r="U3"/>
  <c r="T3"/>
  <c r="E11"/>
  <c r="E12"/>
  <c r="E13"/>
  <c r="E14"/>
  <c r="E10"/>
  <c r="D11"/>
  <c r="D12"/>
  <c r="D13"/>
  <c r="D14"/>
  <c r="D10"/>
  <c r="C11"/>
  <c r="C12"/>
  <c r="C13"/>
  <c r="C14"/>
  <c r="C10"/>
  <c r="B11"/>
  <c r="B12"/>
  <c r="B13"/>
  <c r="B14"/>
  <c r="B10"/>
  <c r="A11"/>
  <c r="A12"/>
  <c r="A13"/>
  <c r="A14"/>
  <c r="A10"/>
  <c r="X63"/>
  <c r="W63"/>
  <c r="V63"/>
  <c r="U63"/>
  <c r="T63"/>
  <c r="X62"/>
  <c r="W62"/>
  <c r="V62"/>
  <c r="U62"/>
  <c r="T62"/>
  <c r="X61"/>
  <c r="W61"/>
  <c r="V61"/>
  <c r="U61"/>
  <c r="T61"/>
  <c r="X60"/>
  <c r="W60"/>
  <c r="V60"/>
  <c r="U60"/>
  <c r="T60"/>
  <c r="X59"/>
  <c r="W59"/>
  <c r="V59"/>
  <c r="U59"/>
  <c r="T59"/>
  <c r="E63"/>
  <c r="D63"/>
  <c r="C63"/>
  <c r="B63"/>
  <c r="A63"/>
  <c r="E62"/>
  <c r="D62"/>
  <c r="C62"/>
  <c r="B62"/>
  <c r="A62"/>
  <c r="E61"/>
  <c r="D61"/>
  <c r="C61"/>
  <c r="B61"/>
  <c r="A61"/>
  <c r="E60"/>
  <c r="D60"/>
  <c r="C60"/>
  <c r="B60"/>
  <c r="A60"/>
  <c r="E59"/>
  <c r="D59"/>
  <c r="C59"/>
  <c r="B59"/>
  <c r="A59"/>
  <c r="X56"/>
  <c r="W56"/>
  <c r="V56"/>
  <c r="U56"/>
  <c r="T56"/>
  <c r="X55"/>
  <c r="W55"/>
  <c r="V55"/>
  <c r="U55"/>
  <c r="T55"/>
  <c r="X54"/>
  <c r="W54"/>
  <c r="V54"/>
  <c r="U54"/>
  <c r="T54"/>
  <c r="X53"/>
  <c r="W53"/>
  <c r="V53"/>
  <c r="U53"/>
  <c r="T53"/>
  <c r="X52"/>
  <c r="W52"/>
  <c r="V52"/>
  <c r="U52"/>
  <c r="T52"/>
  <c r="X49"/>
  <c r="W49"/>
  <c r="V49"/>
  <c r="U49"/>
  <c r="T49"/>
  <c r="X48"/>
  <c r="W48"/>
  <c r="V48"/>
  <c r="U48"/>
  <c r="T48"/>
  <c r="X47"/>
  <c r="W47"/>
  <c r="V47"/>
  <c r="U47"/>
  <c r="T47"/>
  <c r="X46"/>
  <c r="W46"/>
  <c r="V46"/>
  <c r="U46"/>
  <c r="T46"/>
  <c r="X45"/>
  <c r="W45"/>
  <c r="V45"/>
  <c r="U45"/>
  <c r="T45"/>
  <c r="X42"/>
  <c r="W42"/>
  <c r="V42"/>
  <c r="U42"/>
  <c r="T42"/>
  <c r="X41"/>
  <c r="W41"/>
  <c r="V41"/>
  <c r="U41"/>
  <c r="T41"/>
  <c r="X40"/>
  <c r="W40"/>
  <c r="V40"/>
  <c r="U40"/>
  <c r="T40"/>
  <c r="X39"/>
  <c r="W39"/>
  <c r="V39"/>
  <c r="U39"/>
  <c r="T39"/>
  <c r="X38"/>
  <c r="W38"/>
  <c r="V38"/>
  <c r="U38"/>
  <c r="T38"/>
  <c r="X35"/>
  <c r="W35"/>
  <c r="V35"/>
  <c r="U35"/>
  <c r="T35"/>
  <c r="X34"/>
  <c r="W34"/>
  <c r="V34"/>
  <c r="U34"/>
  <c r="T34"/>
  <c r="X33"/>
  <c r="W33"/>
  <c r="V33"/>
  <c r="U33"/>
  <c r="T33"/>
  <c r="X32"/>
  <c r="W32"/>
  <c r="V32"/>
  <c r="U32"/>
  <c r="T32"/>
  <c r="X31"/>
  <c r="W31"/>
  <c r="V31"/>
  <c r="U31"/>
  <c r="T31"/>
  <c r="X28"/>
  <c r="W28"/>
  <c r="V28"/>
  <c r="U28"/>
  <c r="T28"/>
  <c r="X27"/>
  <c r="W27"/>
  <c r="V27"/>
  <c r="U27"/>
  <c r="T27"/>
  <c r="X26"/>
  <c r="W26"/>
  <c r="V26"/>
  <c r="U26"/>
  <c r="T26"/>
  <c r="X25"/>
  <c r="W25"/>
  <c r="V25"/>
  <c r="U25"/>
  <c r="T25"/>
  <c r="X24"/>
  <c r="W24"/>
  <c r="V24"/>
  <c r="U24"/>
  <c r="T24"/>
  <c r="X21"/>
  <c r="W21"/>
  <c r="V21"/>
  <c r="U21"/>
  <c r="T21"/>
  <c r="X20"/>
  <c r="W20"/>
  <c r="V20"/>
  <c r="U20"/>
  <c r="T20"/>
  <c r="X19"/>
  <c r="W19"/>
  <c r="V19"/>
  <c r="U19"/>
  <c r="T19"/>
  <c r="X18"/>
  <c r="W18"/>
  <c r="V18"/>
  <c r="U18"/>
  <c r="T18"/>
  <c r="X17"/>
  <c r="W17"/>
  <c r="V17"/>
  <c r="U17"/>
  <c r="T17"/>
  <c r="X14"/>
  <c r="W14"/>
  <c r="V14"/>
  <c r="U14"/>
  <c r="T14"/>
  <c r="X13"/>
  <c r="W13"/>
  <c r="V13"/>
  <c r="U13"/>
  <c r="T13"/>
  <c r="X12"/>
  <c r="W12"/>
  <c r="V12"/>
  <c r="U12"/>
  <c r="T12"/>
  <c r="X11"/>
  <c r="W11"/>
  <c r="V11"/>
  <c r="U11"/>
  <c r="T11"/>
  <c r="X10"/>
  <c r="W10"/>
  <c r="V10"/>
  <c r="U10"/>
  <c r="T10"/>
  <c r="E56"/>
  <c r="D56"/>
  <c r="C56"/>
  <c r="B56"/>
  <c r="A56"/>
  <c r="E55"/>
  <c r="D55"/>
  <c r="C55"/>
  <c r="B55"/>
  <c r="A55"/>
  <c r="E54"/>
  <c r="D54"/>
  <c r="C54"/>
  <c r="B54"/>
  <c r="A54"/>
  <c r="E53"/>
  <c r="D53"/>
  <c r="C53"/>
  <c r="B53"/>
  <c r="A53"/>
  <c r="E52"/>
  <c r="D52"/>
  <c r="C52"/>
  <c r="B52"/>
  <c r="A52"/>
  <c r="E49"/>
  <c r="D49"/>
  <c r="C49"/>
  <c r="B49"/>
  <c r="A49"/>
  <c r="E48"/>
  <c r="D48"/>
  <c r="C48"/>
  <c r="B48"/>
  <c r="A48"/>
  <c r="E47"/>
  <c r="D47"/>
  <c r="C47"/>
  <c r="B47"/>
  <c r="A47"/>
  <c r="E46"/>
  <c r="D46"/>
  <c r="C46"/>
  <c r="B46"/>
  <c r="A46"/>
  <c r="E45"/>
  <c r="D45"/>
  <c r="C45"/>
  <c r="B45"/>
  <c r="A45"/>
  <c r="E42"/>
  <c r="D42"/>
  <c r="C42"/>
  <c r="B42"/>
  <c r="A42"/>
  <c r="E41"/>
  <c r="D41"/>
  <c r="C41"/>
  <c r="B41"/>
  <c r="A41"/>
  <c r="E40"/>
  <c r="D40"/>
  <c r="C40"/>
  <c r="B40"/>
  <c r="A40"/>
  <c r="E39"/>
  <c r="D39"/>
  <c r="C39"/>
  <c r="B39"/>
  <c r="A39"/>
  <c r="E38"/>
  <c r="D38"/>
  <c r="C38"/>
  <c r="B38"/>
  <c r="A38"/>
  <c r="E18"/>
  <c r="E19"/>
  <c r="E20"/>
  <c r="E21"/>
  <c r="E17"/>
  <c r="D18"/>
  <c r="D19"/>
  <c r="D20"/>
  <c r="D21"/>
  <c r="D17"/>
  <c r="C18"/>
  <c r="C19"/>
  <c r="C20"/>
  <c r="C21"/>
  <c r="C17"/>
  <c r="B18"/>
  <c r="B19"/>
  <c r="B20"/>
  <c r="B21"/>
  <c r="B17"/>
  <c r="A18"/>
  <c r="A19"/>
  <c r="A20"/>
  <c r="A3" s="1"/>
  <c r="A21"/>
  <c r="A17"/>
  <c r="I35" i="15"/>
  <c r="I38"/>
  <c r="S47" i="10"/>
  <c r="I70" i="6"/>
  <c r="I79"/>
  <c r="I43" i="15"/>
  <c r="I44"/>
  <c r="I31"/>
  <c r="I40"/>
  <c r="I42"/>
  <c r="I32"/>
  <c r="I47"/>
  <c r="I41"/>
  <c r="I37"/>
  <c r="I34"/>
  <c r="I23"/>
  <c r="I19"/>
  <c r="I21"/>
  <c r="I6"/>
  <c r="I25"/>
  <c r="I10"/>
  <c r="I17"/>
  <c r="I15"/>
  <c r="I7"/>
  <c r="I22"/>
  <c r="I8"/>
  <c r="I2"/>
  <c r="I58"/>
  <c r="I56"/>
  <c r="I55"/>
  <c r="I54"/>
  <c r="H53" i="17"/>
  <c r="H51"/>
  <c r="H55"/>
  <c r="H54"/>
  <c r="H52"/>
  <c r="H46"/>
  <c r="H42"/>
  <c r="H40"/>
  <c r="H35"/>
  <c r="H45"/>
  <c r="H41"/>
  <c r="H36"/>
  <c r="H38"/>
  <c r="H25"/>
  <c r="H27"/>
  <c r="H31"/>
  <c r="H32"/>
  <c r="H24"/>
  <c r="H30"/>
  <c r="H29"/>
  <c r="H26"/>
  <c r="H28"/>
  <c r="H23"/>
  <c r="H18"/>
  <c r="H20"/>
  <c r="H16"/>
  <c r="H19"/>
  <c r="H17"/>
  <c r="H12"/>
  <c r="H13"/>
  <c r="H10"/>
  <c r="H11"/>
  <c r="H9"/>
  <c r="H3"/>
  <c r="H5"/>
  <c r="H6"/>
  <c r="H2"/>
  <c r="H4"/>
  <c r="I27" i="6"/>
  <c r="I35"/>
  <c r="I38"/>
  <c r="I36"/>
  <c r="I28"/>
  <c r="I41"/>
  <c r="I32"/>
  <c r="I33"/>
  <c r="I26"/>
  <c r="I31"/>
  <c r="I48" i="10"/>
  <c r="I57"/>
  <c r="I55"/>
  <c r="I56"/>
  <c r="I44"/>
  <c r="I51"/>
  <c r="I43"/>
  <c r="I46"/>
  <c r="I45"/>
  <c r="I54"/>
  <c r="I47"/>
  <c r="I6"/>
  <c r="I8"/>
  <c r="I10"/>
  <c r="I3"/>
  <c r="I5"/>
  <c r="I19"/>
  <c r="I2"/>
  <c r="I12"/>
  <c r="I4"/>
  <c r="I17"/>
  <c r="S69" i="6"/>
  <c r="I67" i="10"/>
  <c r="I59" i="6"/>
  <c r="I50"/>
  <c r="I62"/>
  <c r="I52"/>
  <c r="I55"/>
  <c r="I60"/>
  <c r="I58"/>
  <c r="I49"/>
  <c r="I54"/>
  <c r="S79"/>
  <c r="S78"/>
  <c r="S74"/>
  <c r="S70"/>
  <c r="S67"/>
  <c r="S68"/>
  <c r="S77"/>
  <c r="S71"/>
  <c r="S76"/>
  <c r="I6"/>
  <c r="I16"/>
  <c r="I10"/>
  <c r="I25"/>
  <c r="I14"/>
  <c r="I24"/>
  <c r="I18"/>
  <c r="I11"/>
  <c r="I4"/>
  <c r="I15"/>
  <c r="I8"/>
  <c r="I83"/>
  <c r="I67"/>
  <c r="I82"/>
  <c r="I73"/>
  <c r="I78"/>
  <c r="I63" i="10"/>
  <c r="I66"/>
  <c r="I61"/>
  <c r="I59"/>
  <c r="I69"/>
  <c r="I68"/>
  <c r="I71"/>
  <c r="I23"/>
  <c r="S44"/>
  <c r="S56"/>
  <c r="S46"/>
  <c r="S60"/>
  <c r="S50"/>
  <c r="S45"/>
  <c r="S51"/>
  <c r="S55"/>
  <c r="I42"/>
  <c r="I40"/>
  <c r="I35"/>
  <c r="I27"/>
  <c r="I25"/>
  <c r="I34"/>
  <c r="I21"/>
  <c r="I28"/>
  <c r="I26"/>
  <c r="I41"/>
  <c r="C4" i="19" l="1"/>
  <c r="A4"/>
  <c r="A5" s="1"/>
  <c r="K5" s="1"/>
  <c r="E4"/>
  <c r="B4"/>
  <c r="D4"/>
  <c r="D3"/>
  <c r="C3"/>
  <c r="B3"/>
  <c r="E3"/>
  <c r="C2" i="24"/>
  <c r="E2"/>
  <c r="B3"/>
  <c r="B4" s="1"/>
  <c r="Q1" s="1"/>
  <c r="E3"/>
  <c r="D3"/>
  <c r="C3"/>
  <c r="C4" s="1"/>
  <c r="Q5" s="1"/>
  <c r="A3"/>
  <c r="A2"/>
  <c r="D2"/>
  <c r="E4" i="23"/>
  <c r="A4"/>
  <c r="A5" s="1"/>
  <c r="K6" s="1"/>
  <c r="C4"/>
  <c r="C5" s="1"/>
  <c r="K5" s="1"/>
  <c r="D4"/>
  <c r="E5"/>
  <c r="K3" s="1"/>
  <c r="B3"/>
  <c r="B5" s="1"/>
  <c r="K7" s="1"/>
  <c r="D3"/>
  <c r="Q11" i="22"/>
  <c r="D1" s="1"/>
  <c r="Q19"/>
  <c r="F1" s="1"/>
  <c r="E3" i="25"/>
  <c r="D3"/>
  <c r="A3"/>
  <c r="B3"/>
  <c r="B4" s="1"/>
  <c r="Q2" s="1"/>
  <c r="C2"/>
  <c r="C4" s="1"/>
  <c r="Q5" s="1"/>
  <c r="D2"/>
  <c r="A2"/>
  <c r="E2"/>
  <c r="Q11" i="20"/>
  <c r="D1" s="1"/>
  <c r="Q35"/>
  <c r="J1" s="1"/>
  <c r="Q19"/>
  <c r="F1" s="1"/>
  <c r="Q43"/>
  <c r="L1" s="1"/>
  <c r="C29" i="6"/>
  <c r="A363" i="11"/>
  <c r="A364" s="1"/>
  <c r="A365" s="1"/>
  <c r="C35" i="6"/>
  <c r="A81" i="1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L77" i="17"/>
  <c r="M46" i="15"/>
  <c r="M53" i="10"/>
  <c r="M51"/>
  <c r="L86" i="17"/>
  <c r="L74"/>
  <c r="M62" i="10"/>
  <c r="M39" i="15"/>
  <c r="M44"/>
  <c r="C5" i="19" l="1"/>
  <c r="K6" s="1"/>
  <c r="D5"/>
  <c r="K7" s="1"/>
  <c r="E5"/>
  <c r="K3" s="1"/>
  <c r="B5"/>
  <c r="K4" s="1"/>
  <c r="E4" i="24"/>
  <c r="Q2" s="1"/>
  <c r="D4"/>
  <c r="Q4" s="1"/>
  <c r="A4"/>
  <c r="Q3" s="1"/>
  <c r="D5" i="23"/>
  <c r="K4" s="1"/>
  <c r="E4" i="25"/>
  <c r="Q1" s="1"/>
  <c r="D4"/>
  <c r="Q4" s="1"/>
  <c r="A4"/>
  <c r="Q3" s="1"/>
  <c r="A366" i="11"/>
  <c r="A367" s="1"/>
  <c r="A368" s="1"/>
  <c r="A369" s="1"/>
  <c r="A370" s="1"/>
  <c r="C33" i="6"/>
  <c r="M45" i="15"/>
  <c r="M31"/>
  <c r="M33"/>
  <c r="C55" i="6"/>
  <c r="C49"/>
  <c r="C59"/>
  <c r="L79" i="17"/>
  <c r="M54" i="10"/>
  <c r="M58"/>
  <c r="M55"/>
  <c r="M57"/>
  <c r="L80" i="17"/>
  <c r="M45" i="10"/>
  <c r="M46"/>
  <c r="L85" i="17"/>
  <c r="L88"/>
  <c r="M48" i="10"/>
  <c r="L71" i="17"/>
  <c r="L87"/>
  <c r="L89"/>
  <c r="L81"/>
  <c r="L70"/>
  <c r="L73"/>
  <c r="C52" i="6"/>
  <c r="A371" i="11" l="1"/>
  <c r="M61" i="10"/>
  <c r="M47"/>
  <c r="M56"/>
  <c r="M50"/>
  <c r="M52"/>
  <c r="M49"/>
  <c r="L82" i="17"/>
  <c r="M59" i="10"/>
  <c r="L75" i="17"/>
  <c r="M60" i="10"/>
  <c r="M44"/>
  <c r="L84" i="17"/>
  <c r="L72"/>
  <c r="L78"/>
  <c r="L83"/>
  <c r="L76"/>
  <c r="A372" i="11" l="1"/>
  <c r="A373" s="1"/>
  <c r="C27" i="15"/>
  <c r="L49" i="17"/>
  <c r="L43"/>
  <c r="L37"/>
  <c r="C28" i="10"/>
  <c r="C32"/>
  <c r="L39" i="17"/>
  <c r="L36"/>
  <c r="C27" i="10"/>
  <c r="C38"/>
  <c r="L27" i="17"/>
  <c r="C30" i="10"/>
  <c r="C35"/>
  <c r="C25"/>
  <c r="C24"/>
  <c r="L41" i="17"/>
  <c r="C37" i="10"/>
  <c r="C40"/>
  <c r="L26" i="17"/>
  <c r="C26" i="10"/>
  <c r="L48" i="17"/>
  <c r="L33"/>
  <c r="A374" i="11" l="1"/>
  <c r="C58" i="15"/>
  <c r="M29"/>
  <c r="L42" i="17"/>
  <c r="C22" i="10"/>
  <c r="C21"/>
  <c r="C39"/>
  <c r="C29"/>
  <c r="C33"/>
  <c r="C31"/>
  <c r="C36"/>
  <c r="C42"/>
  <c r="L32" i="17"/>
  <c r="C23" i="10"/>
  <c r="C41"/>
  <c r="L46" i="17"/>
  <c r="C34" i="10"/>
  <c r="L34" i="17"/>
  <c r="L44"/>
  <c r="L29"/>
  <c r="L35"/>
  <c r="L31"/>
  <c r="L30"/>
  <c r="L28"/>
  <c r="L47"/>
  <c r="L45"/>
  <c r="L38"/>
  <c r="L40"/>
  <c r="L25"/>
  <c r="C13" i="15"/>
  <c r="C14"/>
  <c r="C28"/>
  <c r="C6"/>
  <c r="C26"/>
  <c r="C21"/>
  <c r="C23"/>
  <c r="A375" i="11" l="1"/>
  <c r="C73" i="10"/>
  <c r="C74"/>
  <c r="L53" i="17"/>
  <c r="C63" i="10"/>
  <c r="C66"/>
  <c r="L51" i="17"/>
  <c r="C61" i="10"/>
  <c r="C62"/>
  <c r="L50" i="17"/>
  <c r="C59" i="10"/>
  <c r="C70"/>
  <c r="L64" i="17"/>
  <c r="L62"/>
  <c r="L66"/>
  <c r="L57"/>
  <c r="L59"/>
  <c r="L56"/>
  <c r="L69"/>
  <c r="C48" i="15"/>
  <c r="C47"/>
  <c r="B40" i="27"/>
  <c r="C36" i="15"/>
  <c r="C42"/>
  <c r="M36"/>
  <c r="M26"/>
  <c r="M37"/>
  <c r="A376" i="11" l="1"/>
  <c r="A377" s="1"/>
  <c r="C2" i="15"/>
  <c r="C25"/>
  <c r="C5"/>
  <c r="C76" i="10"/>
  <c r="C67"/>
  <c r="C69"/>
  <c r="C60"/>
  <c r="C68"/>
  <c r="C72"/>
  <c r="C71"/>
  <c r="C65"/>
  <c r="L52" i="17"/>
  <c r="L58"/>
  <c r="L63"/>
  <c r="L61"/>
  <c r="L65"/>
  <c r="L60"/>
  <c r="L3"/>
  <c r="L68"/>
  <c r="L67"/>
  <c r="L16"/>
  <c r="L55"/>
  <c r="L23"/>
  <c r="L54"/>
  <c r="K49" i="26"/>
  <c r="C43" i="15"/>
  <c r="A378" i="11" l="1"/>
  <c r="K24" i="26"/>
  <c r="K25" i="27"/>
  <c r="L2" i="17"/>
  <c r="C75" i="10"/>
  <c r="C64"/>
  <c r="L4" i="17"/>
  <c r="L22"/>
  <c r="L6"/>
  <c r="L17"/>
  <c r="L24"/>
  <c r="L10"/>
  <c r="L8"/>
  <c r="C9" i="15"/>
  <c r="C19"/>
  <c r="C12"/>
  <c r="C35"/>
  <c r="C38"/>
  <c r="A379" i="11" l="1"/>
  <c r="A380" s="1"/>
  <c r="M40" i="15"/>
  <c r="M32"/>
  <c r="M28"/>
  <c r="M41"/>
  <c r="L7" i="17"/>
  <c r="L5"/>
  <c r="L21"/>
  <c r="L19"/>
  <c r="L18"/>
  <c r="L11"/>
  <c r="L20"/>
  <c r="L12"/>
  <c r="L13"/>
  <c r="L9"/>
  <c r="L15"/>
  <c r="L14"/>
  <c r="A381" i="11" l="1"/>
  <c r="A382" s="1"/>
  <c r="M22" i="6"/>
  <c r="C27"/>
  <c r="C5" i="10"/>
  <c r="C3"/>
  <c r="C20"/>
  <c r="C18"/>
  <c r="C6"/>
  <c r="C14"/>
  <c r="C16"/>
  <c r="C10"/>
  <c r="A383" i="11" l="1"/>
  <c r="K50" i="26"/>
  <c r="C11" i="10"/>
  <c r="C15"/>
  <c r="C8"/>
  <c r="C9"/>
  <c r="C38" i="6"/>
  <c r="C40"/>
  <c r="A384" i="11" l="1"/>
  <c r="C12" i="10"/>
  <c r="C7"/>
  <c r="C19"/>
  <c r="C2"/>
  <c r="C37" i="6"/>
  <c r="C41"/>
  <c r="C34"/>
  <c r="C43"/>
  <c r="C32"/>
  <c r="C28"/>
  <c r="A385" i="11" l="1"/>
  <c r="C20" i="15"/>
  <c r="C24"/>
  <c r="L11" i="7"/>
  <c r="C10" i="15"/>
  <c r="C17"/>
  <c r="C17" i="10"/>
  <c r="C13"/>
  <c r="C4"/>
  <c r="M80" i="15"/>
  <c r="M79"/>
  <c r="C39" i="6"/>
  <c r="C31"/>
  <c r="A386" i="11" l="1"/>
  <c r="L2" i="7"/>
  <c r="C36" i="6"/>
  <c r="C37" i="15"/>
  <c r="B26" i="7"/>
  <c r="C54" i="15"/>
  <c r="B4" i="7"/>
  <c r="M53" i="6"/>
  <c r="M25"/>
  <c r="B36" i="17"/>
  <c r="B41"/>
  <c r="M3" i="10"/>
  <c r="B44" i="17"/>
  <c r="M7" i="10"/>
  <c r="M6"/>
  <c r="M11"/>
  <c r="B38" i="17"/>
  <c r="M8" i="10"/>
  <c r="B47" i="17"/>
  <c r="M2" i="10"/>
  <c r="M10"/>
  <c r="A387" i="11" l="1"/>
  <c r="B44" i="27"/>
  <c r="C46" i="15"/>
  <c r="C45"/>
  <c r="B35" i="17"/>
  <c r="M9" i="10"/>
  <c r="M4"/>
  <c r="M5"/>
  <c r="C51"/>
  <c r="B42" i="17"/>
  <c r="C57" i="15"/>
  <c r="C56"/>
  <c r="A388" i="11" l="1"/>
  <c r="C58" i="6"/>
  <c r="C30" i="15"/>
  <c r="B17" i="7"/>
  <c r="B31"/>
  <c r="B39" i="17"/>
  <c r="B66"/>
  <c r="B43"/>
  <c r="C55" i="10"/>
  <c r="C46"/>
  <c r="B73" i="17"/>
  <c r="B46"/>
  <c r="C58" i="10"/>
  <c r="C45"/>
  <c r="B74" i="17"/>
  <c r="C48" i="10"/>
  <c r="C44" i="15"/>
  <c r="B48" i="17"/>
  <c r="A389" i="11" l="1"/>
  <c r="C47" i="6"/>
  <c r="C48"/>
  <c r="C46"/>
  <c r="C55" i="15"/>
  <c r="M6" i="6"/>
  <c r="B21" i="27"/>
  <c r="M18" i="6"/>
  <c r="B3" i="26"/>
  <c r="B63" i="17"/>
  <c r="C43" i="10"/>
  <c r="B75" i="17"/>
  <c r="C56" i="10"/>
  <c r="C44"/>
  <c r="B68" i="17"/>
  <c r="B67"/>
  <c r="B76"/>
  <c r="B65"/>
  <c r="B61"/>
  <c r="C57" i="10"/>
  <c r="C49"/>
  <c r="A390" i="11" l="1"/>
  <c r="C53" i="6"/>
  <c r="B77" i="17"/>
  <c r="B78"/>
  <c r="C50" i="10"/>
  <c r="C53"/>
  <c r="C54"/>
  <c r="B70" i="17"/>
  <c r="B64"/>
  <c r="B72"/>
  <c r="B69"/>
  <c r="B71"/>
  <c r="C47" i="10"/>
  <c r="C52"/>
  <c r="B6" i="7"/>
  <c r="M56" i="6"/>
  <c r="M4"/>
  <c r="M9"/>
  <c r="M16"/>
  <c r="M2"/>
  <c r="M13"/>
  <c r="A391" i="11" l="1"/>
  <c r="K23" i="26"/>
  <c r="M35" i="15"/>
  <c r="M43"/>
  <c r="M30"/>
  <c r="M34"/>
  <c r="M51" i="6"/>
  <c r="M12"/>
  <c r="M10"/>
  <c r="M15"/>
  <c r="M11"/>
  <c r="B6" i="22"/>
  <c r="B4" i="20"/>
  <c r="B6"/>
  <c r="B5" i="22"/>
  <c r="B5" i="20"/>
  <c r="B4" i="22"/>
  <c r="B7"/>
  <c r="B8"/>
  <c r="B7" i="20"/>
  <c r="B8"/>
  <c r="A392" i="11" l="1"/>
  <c r="M23" i="6"/>
  <c r="M19"/>
  <c r="M14"/>
  <c r="M20"/>
  <c r="M21"/>
  <c r="M17"/>
  <c r="B9" i="22"/>
  <c r="B10"/>
  <c r="B9" i="20"/>
  <c r="B10"/>
  <c r="J5" i="19"/>
  <c r="B12" i="22"/>
  <c r="P3" i="25"/>
  <c r="J6" i="23"/>
  <c r="P3" i="24"/>
  <c r="B11" i="22"/>
  <c r="B11" i="20"/>
  <c r="B12"/>
  <c r="M38" i="15"/>
  <c r="A393" i="11" l="1"/>
  <c r="P2" i="24"/>
  <c r="J7" i="23"/>
  <c r="J4" i="19"/>
  <c r="J3" i="23"/>
  <c r="J5"/>
  <c r="J3" i="19"/>
  <c r="J4" i="23"/>
  <c r="P5" i="24"/>
  <c r="P1" i="25"/>
  <c r="B14" i="20"/>
  <c r="B13" i="22"/>
  <c r="P1" i="24"/>
  <c r="P2" i="25"/>
  <c r="P5"/>
  <c r="J6" i="19"/>
  <c r="J7"/>
  <c r="B13" i="20"/>
  <c r="P4" i="25"/>
  <c r="B14" i="22"/>
  <c r="P4" i="24"/>
  <c r="P3" i="23"/>
  <c r="J10" i="19"/>
  <c r="J12"/>
  <c r="J11"/>
  <c r="P7" i="25"/>
  <c r="J12" i="23"/>
  <c r="J8" i="25"/>
  <c r="J8" i="24"/>
  <c r="P6" i="23"/>
  <c r="P10" i="24"/>
  <c r="J9" i="25"/>
  <c r="J10" i="23"/>
  <c r="P10" i="25"/>
  <c r="P3" i="19"/>
  <c r="P8" i="25"/>
  <c r="P4" i="23"/>
  <c r="B15" i="20"/>
  <c r="P7" i="24"/>
  <c r="B15" i="22"/>
  <c r="P8" i="24"/>
  <c r="P5" i="19"/>
  <c r="J7" i="24"/>
  <c r="P9" i="25"/>
  <c r="P5" i="23"/>
  <c r="J7" i="25"/>
  <c r="J11" i="23"/>
  <c r="P9" i="24"/>
  <c r="P6" i="19"/>
  <c r="P4"/>
  <c r="J9" i="24"/>
  <c r="B16" i="22"/>
  <c r="C54" i="6"/>
  <c r="C56"/>
  <c r="M35"/>
  <c r="M39"/>
  <c r="M34"/>
  <c r="M29"/>
  <c r="A394" i="11" l="1"/>
  <c r="C62" i="6"/>
  <c r="C51"/>
  <c r="M26"/>
  <c r="M45"/>
  <c r="M36"/>
  <c r="M40"/>
  <c r="M27"/>
  <c r="M38"/>
  <c r="M44"/>
  <c r="M28"/>
  <c r="M41"/>
  <c r="P10" i="23"/>
  <c r="J13"/>
  <c r="J10" i="25"/>
  <c r="B18" i="22"/>
  <c r="P14" i="25"/>
  <c r="J14"/>
  <c r="J11"/>
  <c r="J14" i="24"/>
  <c r="J17" i="19"/>
  <c r="P10"/>
  <c r="J13"/>
  <c r="J14"/>
  <c r="J10" i="24"/>
  <c r="B18" i="20"/>
  <c r="B17" i="22"/>
  <c r="P11" i="24"/>
  <c r="P11" i="25"/>
  <c r="B17" i="20"/>
  <c r="J11" i="24"/>
  <c r="P7" i="19"/>
  <c r="P14" i="24"/>
  <c r="J17" i="23"/>
  <c r="J14"/>
  <c r="P7"/>
  <c r="J19"/>
  <c r="P12" i="19"/>
  <c r="J21" i="23"/>
  <c r="J20"/>
  <c r="J18" i="24"/>
  <c r="P15"/>
  <c r="J15"/>
  <c r="P11" i="23"/>
  <c r="J16" i="24"/>
  <c r="J18" i="19"/>
  <c r="P13" i="23"/>
  <c r="P18" i="25"/>
  <c r="P12" i="23"/>
  <c r="P13" i="19"/>
  <c r="P15" i="25"/>
  <c r="J19" i="19"/>
  <c r="P14"/>
  <c r="J18" i="23"/>
  <c r="J17" i="25"/>
  <c r="B20" i="20"/>
  <c r="B19"/>
  <c r="P11" i="19"/>
  <c r="P17" i="25"/>
  <c r="B20" i="22"/>
  <c r="P17" i="24"/>
  <c r="J16" i="25"/>
  <c r="P16" i="24"/>
  <c r="P14" i="23"/>
  <c r="J15" i="25"/>
  <c r="J17" i="24"/>
  <c r="B19" i="22"/>
  <c r="P16" i="25"/>
  <c r="P18" i="24"/>
  <c r="J20" i="19"/>
  <c r="J21"/>
  <c r="J18" i="25"/>
  <c r="A395" i="11" l="1"/>
  <c r="C8" i="15"/>
  <c r="P21" i="24"/>
  <c r="P17" i="19"/>
  <c r="J21" i="25"/>
  <c r="P21"/>
  <c r="J25" i="19"/>
  <c r="J24" i="23"/>
  <c r="J22" i="25"/>
  <c r="B21" i="22"/>
  <c r="J24" i="19"/>
  <c r="P22" i="24"/>
  <c r="P18" i="23"/>
  <c r="J25"/>
  <c r="J21" i="24"/>
  <c r="P22" i="25"/>
  <c r="B22" i="22"/>
  <c r="P17" i="23"/>
  <c r="P18" i="19"/>
  <c r="J22" i="24"/>
  <c r="B23" i="22"/>
  <c r="J23" i="24"/>
  <c r="J25" i="25"/>
  <c r="P21" i="19"/>
  <c r="J25" i="24"/>
  <c r="J28" i="19"/>
  <c r="J28" i="23"/>
  <c r="P24" i="24"/>
  <c r="P19" i="19"/>
  <c r="J26"/>
  <c r="B24" i="22"/>
  <c r="P19" i="23"/>
  <c r="P25" i="25"/>
  <c r="J23"/>
  <c r="J24"/>
  <c r="P20" i="19"/>
  <c r="J24" i="24"/>
  <c r="J27" i="23"/>
  <c r="P21"/>
  <c r="J27" i="19"/>
  <c r="B24" i="20"/>
  <c r="P23" i="25"/>
  <c r="P25" i="24"/>
  <c r="J26" i="23"/>
  <c r="P24" i="25"/>
  <c r="P20" i="23"/>
  <c r="P23" i="24"/>
  <c r="C60" i="6"/>
  <c r="C61"/>
  <c r="C57"/>
  <c r="C39" i="15"/>
  <c r="M42" i="6"/>
  <c r="M31"/>
  <c r="M43"/>
  <c r="M33"/>
  <c r="M37"/>
  <c r="M32"/>
  <c r="A396" i="11" l="1"/>
  <c r="A397" s="1"/>
  <c r="K2" i="26"/>
  <c r="K38" i="27"/>
  <c r="B25" i="20"/>
  <c r="J29" i="24"/>
  <c r="J32" i="19"/>
  <c r="P25"/>
  <c r="P24" i="23"/>
  <c r="P30" i="24"/>
  <c r="J28" i="25"/>
  <c r="P28" i="24"/>
  <c r="B26" i="20"/>
  <c r="J28" i="24"/>
  <c r="P24" i="19"/>
  <c r="J32" i="23"/>
  <c r="P29" i="24"/>
  <c r="J30" i="25"/>
  <c r="P30"/>
  <c r="P26" i="23"/>
  <c r="J33"/>
  <c r="P25"/>
  <c r="J33" i="19"/>
  <c r="J31"/>
  <c r="J31" i="23"/>
  <c r="P29" i="25"/>
  <c r="P28"/>
  <c r="P26" i="19"/>
  <c r="B26" i="22"/>
  <c r="J30" i="24"/>
  <c r="B25" i="22"/>
  <c r="J29" i="25"/>
  <c r="J32"/>
  <c r="J31" i="24"/>
  <c r="J34" i="19"/>
  <c r="P27" i="23"/>
  <c r="J35"/>
  <c r="J34"/>
  <c r="P28" i="19"/>
  <c r="P31" i="24"/>
  <c r="P31" i="25"/>
  <c r="P32" i="24"/>
  <c r="B27" i="20"/>
  <c r="J31" i="25"/>
  <c r="P32"/>
  <c r="B28" i="22"/>
  <c r="J35" i="19"/>
  <c r="B28" i="20"/>
  <c r="B27" i="22"/>
  <c r="P27" i="19"/>
  <c r="J32" i="24"/>
  <c r="P28" i="23"/>
  <c r="C11" i="15"/>
  <c r="C7"/>
  <c r="K3" i="26"/>
  <c r="C15" i="15"/>
  <c r="A398" i="11" l="1"/>
  <c r="B2" i="7"/>
  <c r="M52" i="6"/>
  <c r="P33" i="19"/>
  <c r="P34"/>
  <c r="P34" i="23"/>
  <c r="P37" i="25"/>
  <c r="B30" i="22"/>
  <c r="J35" i="25"/>
  <c r="J37" i="24"/>
  <c r="J35"/>
  <c r="P33" i="23"/>
  <c r="J36" i="25"/>
  <c r="P31" i="19"/>
  <c r="J39"/>
  <c r="P32"/>
  <c r="J38"/>
  <c r="J36" i="24"/>
  <c r="P35"/>
  <c r="J39" i="23"/>
  <c r="J41" i="19"/>
  <c r="P31" i="23"/>
  <c r="J40" i="19"/>
  <c r="P37" i="24"/>
  <c r="P36" i="25"/>
  <c r="P38"/>
  <c r="J40" i="23"/>
  <c r="P35" i="25"/>
  <c r="J37"/>
  <c r="B29" i="20"/>
  <c r="P36" i="24"/>
  <c r="J38"/>
  <c r="P32" i="23"/>
  <c r="P38" i="24"/>
  <c r="J38" i="25"/>
  <c r="B29" i="22"/>
  <c r="J41" i="23"/>
  <c r="J38"/>
  <c r="P38"/>
  <c r="C84" i="15"/>
  <c r="P35" i="23"/>
  <c r="J42" i="24"/>
  <c r="J42" i="19"/>
  <c r="C78" i="15"/>
  <c r="J45" i="23"/>
  <c r="J39" i="24"/>
  <c r="P42"/>
  <c r="B32" i="22"/>
  <c r="P39" i="24"/>
  <c r="B31" i="20"/>
  <c r="P42" i="25"/>
  <c r="J45" i="19"/>
  <c r="J42" i="25"/>
  <c r="P38" i="19"/>
  <c r="J39" i="25"/>
  <c r="J42" i="23"/>
  <c r="P35" i="19"/>
  <c r="B32" i="20"/>
  <c r="P39" i="25"/>
  <c r="B31" i="22"/>
  <c r="C71" i="15"/>
  <c r="C86"/>
  <c r="C18"/>
  <c r="C16"/>
  <c r="B24" i="7"/>
  <c r="A399" i="11" l="1"/>
  <c r="M54" i="6"/>
  <c r="B15" i="7"/>
  <c r="M27" i="15"/>
  <c r="J44" i="24"/>
  <c r="P42" i="19"/>
  <c r="J49" i="23"/>
  <c r="P44" i="25"/>
  <c r="P41" i="23"/>
  <c r="P46" i="24"/>
  <c r="P43" i="25"/>
  <c r="J47" i="19"/>
  <c r="J48" i="23"/>
  <c r="P39" i="19"/>
  <c r="P40"/>
  <c r="P41"/>
  <c r="P44" i="24"/>
  <c r="B33" i="20"/>
  <c r="J46" i="24"/>
  <c r="P45"/>
  <c r="J46" i="19"/>
  <c r="P46" i="25"/>
  <c r="B34" i="22"/>
  <c r="J46" i="25"/>
  <c r="J43" i="24"/>
  <c r="P39" i="23"/>
  <c r="J44" i="25"/>
  <c r="J43"/>
  <c r="B33" i="22"/>
  <c r="J45" i="24"/>
  <c r="P40" i="23"/>
  <c r="J46"/>
  <c r="J48" i="19"/>
  <c r="P43" i="24"/>
  <c r="P45" i="25"/>
  <c r="J49" i="19"/>
  <c r="P42" i="23"/>
  <c r="B34" i="20"/>
  <c r="J45" i="25"/>
  <c r="J47" i="23"/>
  <c r="J50" i="24"/>
  <c r="J53" i="19"/>
  <c r="J52"/>
  <c r="B35" i="22"/>
  <c r="P49" i="25"/>
  <c r="B35" i="20"/>
  <c r="J50" i="25"/>
  <c r="B36" i="20"/>
  <c r="J52" i="23"/>
  <c r="P45" i="19"/>
  <c r="B36" i="22"/>
  <c r="P50" i="25"/>
  <c r="P50" i="24"/>
  <c r="J49"/>
  <c r="P46" i="19"/>
  <c r="P49" i="24"/>
  <c r="P46" i="23"/>
  <c r="P45"/>
  <c r="J49" i="25"/>
  <c r="J53" i="23"/>
  <c r="C72" i="15"/>
  <c r="C76"/>
  <c r="C79"/>
  <c r="C83"/>
  <c r="A400" i="11" l="1"/>
  <c r="M8" i="6"/>
  <c r="M55"/>
  <c r="B30" i="20"/>
  <c r="J55" i="23"/>
  <c r="P48"/>
  <c r="J52" i="25"/>
  <c r="B38" i="22"/>
  <c r="J53" i="25"/>
  <c r="P48" i="19"/>
  <c r="P52" i="25"/>
  <c r="P53" i="24"/>
  <c r="P49" i="23"/>
  <c r="J53" i="24"/>
  <c r="P53" i="25"/>
  <c r="B37" i="20"/>
  <c r="J51" i="25"/>
  <c r="B37" i="22"/>
  <c r="J54" i="23"/>
  <c r="P52" i="24"/>
  <c r="J55" i="19"/>
  <c r="J52" i="24"/>
  <c r="P47" i="19"/>
  <c r="J51" i="24"/>
  <c r="J54" i="19"/>
  <c r="P47" i="23"/>
  <c r="P51" i="24"/>
  <c r="P49" i="19"/>
  <c r="J56"/>
  <c r="P51" i="25"/>
  <c r="B38" i="20"/>
  <c r="J56" i="23"/>
  <c r="J61" i="19"/>
  <c r="P57" i="25"/>
  <c r="P56" i="24"/>
  <c r="J63"/>
  <c r="J57"/>
  <c r="C66" i="6"/>
  <c r="J58" i="25"/>
  <c r="J65"/>
  <c r="P54" i="19"/>
  <c r="B39" i="22"/>
  <c r="P58" i="24"/>
  <c r="P52" i="19"/>
  <c r="P53"/>
  <c r="J59" i="23"/>
  <c r="B40" i="22"/>
  <c r="B39" i="20"/>
  <c r="P56" i="25"/>
  <c r="P54" i="23"/>
  <c r="J58" i="24"/>
  <c r="J59" i="19"/>
  <c r="J56" i="24"/>
  <c r="C70" i="15"/>
  <c r="J65" i="24"/>
  <c r="P53" i="23"/>
  <c r="J61"/>
  <c r="J57" i="25"/>
  <c r="J63"/>
  <c r="P58"/>
  <c r="P57" i="24"/>
  <c r="P52" i="23"/>
  <c r="B40" i="20"/>
  <c r="J56" i="25"/>
  <c r="J64"/>
  <c r="C74" i="15"/>
  <c r="C83" i="6"/>
  <c r="J60" i="23"/>
  <c r="J64" i="24"/>
  <c r="J60" i="19"/>
  <c r="C77" i="15"/>
  <c r="C88"/>
  <c r="C87"/>
  <c r="C80" i="6"/>
  <c r="C73" i="15"/>
  <c r="C80"/>
  <c r="C82"/>
  <c r="C73" i="6"/>
  <c r="C81" i="15"/>
  <c r="C89"/>
  <c r="C75"/>
  <c r="C67" i="6"/>
  <c r="C74"/>
  <c r="C75"/>
  <c r="B58" i="17"/>
  <c r="B27" i="7"/>
  <c r="A401" i="11" l="1"/>
  <c r="M7" i="6"/>
  <c r="M5"/>
  <c r="C33" i="15"/>
  <c r="C34"/>
  <c r="P56" i="23"/>
  <c r="J63" i="19"/>
  <c r="P55"/>
  <c r="J60" i="25"/>
  <c r="B41" i="22"/>
  <c r="J59" i="24"/>
  <c r="P59"/>
  <c r="B42" i="22"/>
  <c r="P55" i="23"/>
  <c r="P56" i="19"/>
  <c r="J66" i="25"/>
  <c r="J63" i="23"/>
  <c r="P60" i="25"/>
  <c r="B42" i="20"/>
  <c r="J59" i="25"/>
  <c r="J62" i="19"/>
  <c r="B41" i="20"/>
  <c r="J60" i="24"/>
  <c r="J67"/>
  <c r="J66"/>
  <c r="P60"/>
  <c r="P59" i="25"/>
  <c r="J67"/>
  <c r="J62" i="23"/>
  <c r="P62"/>
  <c r="P63" i="25"/>
  <c r="P65"/>
  <c r="P62" i="19"/>
  <c r="B43" i="22"/>
  <c r="C65" i="6"/>
  <c r="P64" i="25"/>
  <c r="P61" i="19"/>
  <c r="C77" i="6"/>
  <c r="C85" i="15"/>
  <c r="P60" i="19"/>
  <c r="P63" i="24"/>
  <c r="P66" i="25"/>
  <c r="C76" i="6"/>
  <c r="P61" i="23"/>
  <c r="P59"/>
  <c r="P65" i="24"/>
  <c r="P66"/>
  <c r="C64" i="6"/>
  <c r="B43" i="20"/>
  <c r="C71" i="6"/>
  <c r="P59" i="19"/>
  <c r="C68" i="6"/>
  <c r="P60" i="23"/>
  <c r="P64" i="24"/>
  <c r="C81" i="6"/>
  <c r="C72"/>
  <c r="C42"/>
  <c r="A402" i="11" l="1"/>
  <c r="M30" i="6"/>
  <c r="M25" i="15"/>
  <c r="C4"/>
  <c r="C22"/>
  <c r="P63" i="23"/>
  <c r="B45" i="20"/>
  <c r="B45" i="22"/>
  <c r="P63" i="19"/>
  <c r="B46" i="20"/>
  <c r="P67" i="25"/>
  <c r="B46" i="22"/>
  <c r="P67" i="24"/>
  <c r="B47" i="22"/>
  <c r="B48"/>
  <c r="C82" i="6"/>
  <c r="B48" i="20"/>
  <c r="C78" i="6"/>
  <c r="B47" i="20"/>
  <c r="C79" i="6"/>
  <c r="C70"/>
  <c r="C84"/>
  <c r="C3" i="15"/>
  <c r="C41"/>
  <c r="B59" i="17"/>
  <c r="A403" i="11" l="1"/>
  <c r="K11" i="27"/>
  <c r="B50" i="20"/>
  <c r="B49"/>
  <c r="B49" i="22"/>
  <c r="B50"/>
  <c r="B51"/>
  <c r="C40" i="15"/>
  <c r="C31"/>
  <c r="B62" i="17"/>
  <c r="A404" i="11" l="1"/>
  <c r="C69" i="6"/>
  <c r="M7" i="15"/>
  <c r="C21" i="6"/>
  <c r="M20" i="15"/>
  <c r="M24"/>
  <c r="M17"/>
  <c r="C18" i="6"/>
  <c r="C23"/>
  <c r="M18" i="15"/>
  <c r="C8" i="6"/>
  <c r="M14" i="15"/>
  <c r="C12" i="6"/>
  <c r="M23" i="15"/>
  <c r="C4" i="6"/>
  <c r="C5"/>
  <c r="C15"/>
  <c r="M4" i="15"/>
  <c r="M8"/>
  <c r="M13"/>
  <c r="M16"/>
  <c r="C13" i="6"/>
  <c r="A405" i="11" l="1"/>
  <c r="M19" i="15"/>
  <c r="C3" i="6"/>
  <c r="C22"/>
  <c r="M9" i="15"/>
  <c r="M12"/>
  <c r="M10"/>
  <c r="C20" i="6"/>
  <c r="C16"/>
  <c r="M15" i="15"/>
  <c r="C19" i="6"/>
  <c r="C11"/>
  <c r="M11" i="15"/>
  <c r="C17" i="6"/>
  <c r="M3" i="15"/>
  <c r="M6"/>
  <c r="C14" i="6"/>
  <c r="M22" i="15"/>
  <c r="B37" i="17"/>
  <c r="A406" i="11" l="1"/>
  <c r="C30" i="6"/>
  <c r="C9"/>
  <c r="B40" i="17"/>
  <c r="M3" i="6" l="1"/>
  <c r="C25"/>
  <c r="C7"/>
  <c r="C10"/>
  <c r="B60" i="17"/>
  <c r="C6" i="6" l="1"/>
  <c r="C24"/>
  <c r="M70" l="1"/>
  <c r="M63" i="15"/>
  <c r="M68" i="6"/>
  <c r="M47" i="15"/>
  <c r="M48"/>
  <c r="M69"/>
  <c r="M66"/>
  <c r="M50"/>
  <c r="M55"/>
  <c r="M56"/>
  <c r="M72" i="6"/>
  <c r="M88" i="15"/>
  <c r="M78"/>
  <c r="M81" l="1"/>
  <c r="M87"/>
  <c r="M71"/>
  <c r="M68"/>
  <c r="M61"/>
  <c r="M78" i="6"/>
  <c r="M53" i="15"/>
  <c r="M54"/>
  <c r="M64"/>
  <c r="M73"/>
  <c r="M62"/>
  <c r="M58"/>
  <c r="M67"/>
  <c r="M74" i="6"/>
  <c r="M52" i="15"/>
  <c r="M65"/>
  <c r="M60"/>
  <c r="M75" i="6"/>
  <c r="M84" i="15"/>
  <c r="M74"/>
  <c r="M85"/>
  <c r="M89"/>
  <c r="M86"/>
  <c r="M81" i="6"/>
  <c r="B2" i="26"/>
  <c r="B21" i="20"/>
  <c r="B22"/>
  <c r="M67" i="6"/>
  <c r="M51" i="15" l="1"/>
  <c r="M75"/>
  <c r="M79" i="6"/>
  <c r="B23" i="20"/>
  <c r="C32" i="15"/>
  <c r="M5"/>
  <c r="M82"/>
  <c r="M59"/>
  <c r="M77" i="6"/>
  <c r="M49" i="15"/>
  <c r="M71" i="6"/>
  <c r="M76" i="15"/>
  <c r="B45" i="17"/>
  <c r="M72" i="15" l="1"/>
  <c r="C45" i="6"/>
  <c r="M80"/>
  <c r="M82"/>
  <c r="M83" i="15"/>
  <c r="M69" i="6"/>
  <c r="M73"/>
  <c r="M76"/>
  <c r="C50"/>
  <c r="M70" i="15"/>
  <c r="M77"/>
  <c r="M42"/>
  <c r="M21"/>
  <c r="M57"/>
</calcChain>
</file>

<file path=xl/sharedStrings.xml><?xml version="1.0" encoding="utf-8"?>
<sst xmlns="http://schemas.openxmlformats.org/spreadsheetml/2006/main" count="2741" uniqueCount="544">
  <si>
    <t>No</t>
  </si>
  <si>
    <t>Nov</t>
  </si>
  <si>
    <t>Dec</t>
  </si>
  <si>
    <t>Jan</t>
  </si>
  <si>
    <t>Mar</t>
  </si>
  <si>
    <t>Best Perf</t>
  </si>
  <si>
    <t>Birchfield</t>
  </si>
  <si>
    <t>Solihull &amp;Small Heath</t>
  </si>
  <si>
    <t>Tamworth</t>
  </si>
  <si>
    <t>Halesowen</t>
  </si>
  <si>
    <t>Royal Sutton</t>
  </si>
  <si>
    <t>Total</t>
  </si>
  <si>
    <t xml:space="preserve"> </t>
  </si>
  <si>
    <t>MPts</t>
  </si>
  <si>
    <t>6A</t>
  </si>
  <si>
    <t>5A</t>
  </si>
  <si>
    <t>3A</t>
  </si>
  <si>
    <t>4A</t>
  </si>
  <si>
    <t>1A</t>
  </si>
  <si>
    <t>6B</t>
  </si>
  <si>
    <t>5B</t>
  </si>
  <si>
    <t>3B</t>
  </si>
  <si>
    <t>4B</t>
  </si>
  <si>
    <t>1B</t>
  </si>
  <si>
    <t>Solihull &amp;SH A</t>
  </si>
  <si>
    <t>Tamworth A</t>
  </si>
  <si>
    <t>Birchfield A</t>
  </si>
  <si>
    <t>Halesowen A</t>
  </si>
  <si>
    <t>Royal Sutton A</t>
  </si>
  <si>
    <t>Solihull &amp;SH B</t>
  </si>
  <si>
    <t>Tamworth B</t>
  </si>
  <si>
    <t>Birchfield B</t>
  </si>
  <si>
    <t>Halesowen B</t>
  </si>
  <si>
    <t>Royal Sutton B</t>
  </si>
  <si>
    <t>U11B Total</t>
  </si>
  <si>
    <t>Name</t>
  </si>
  <si>
    <t>AG</t>
  </si>
  <si>
    <t>DOB</t>
  </si>
  <si>
    <t>BP</t>
  </si>
  <si>
    <t>U13B Total</t>
  </si>
  <si>
    <t>U11G 2x1 Relay</t>
  </si>
  <si>
    <t>U11G 6lap Paar</t>
  </si>
  <si>
    <t>U11G 2x2 Relay</t>
  </si>
  <si>
    <t>U11G 1 Lap</t>
  </si>
  <si>
    <t>U11G 4x1 Relay</t>
  </si>
  <si>
    <t>U11G Total</t>
  </si>
  <si>
    <t>U13G Total</t>
  </si>
  <si>
    <t>Mary Takwoingi</t>
  </si>
  <si>
    <t>Annabel Dalby</t>
  </si>
  <si>
    <t>Keavie Preston</t>
  </si>
  <si>
    <t>Anya Bates</t>
  </si>
  <si>
    <t>Ella Stirling</t>
  </si>
  <si>
    <t>Katie Lund</t>
  </si>
  <si>
    <t>Lewis Edwards</t>
  </si>
  <si>
    <t>Jamie Russell</t>
  </si>
  <si>
    <t>Will Tanner</t>
  </si>
  <si>
    <t>Tom O'Hanlon</t>
  </si>
  <si>
    <t>Max Vernon</t>
  </si>
  <si>
    <t>Oct</t>
  </si>
  <si>
    <t>Max</t>
  </si>
  <si>
    <t>Deaglan O'Brien</t>
  </si>
  <si>
    <t>Sarah Russell</t>
  </si>
  <si>
    <t>Grace Dowse</t>
  </si>
  <si>
    <t>Aran Palmer</t>
  </si>
  <si>
    <t>Royal Sutton Coldfield</t>
  </si>
  <si>
    <t>RSC</t>
  </si>
  <si>
    <t>Birchfield Harriers</t>
  </si>
  <si>
    <t>BIR</t>
  </si>
  <si>
    <t>Halesowen C&amp;AC</t>
  </si>
  <si>
    <t>HAL</t>
  </si>
  <si>
    <t>Tamworth AC</t>
  </si>
  <si>
    <t>TAM</t>
  </si>
  <si>
    <t>Solihull &amp; Small Heath</t>
  </si>
  <si>
    <t>SSH</t>
  </si>
  <si>
    <t>Circuit Relay</t>
  </si>
  <si>
    <t>ADJ</t>
  </si>
  <si>
    <t>T1</t>
  </si>
  <si>
    <t>T5A</t>
  </si>
  <si>
    <t>T5B</t>
  </si>
  <si>
    <t>1 LAP A</t>
  </si>
  <si>
    <t>2x1 Relay B</t>
  </si>
  <si>
    <t>T11</t>
  </si>
  <si>
    <t>6 Lap</t>
  </si>
  <si>
    <t>T15a</t>
  </si>
  <si>
    <t>T15b</t>
  </si>
  <si>
    <t>2x2 Lap A</t>
  </si>
  <si>
    <t>2x2 Lap B</t>
  </si>
  <si>
    <t>T25</t>
  </si>
  <si>
    <t>4x1 Relay</t>
  </si>
  <si>
    <t>F9a</t>
  </si>
  <si>
    <t>F9b</t>
  </si>
  <si>
    <t>F11a</t>
  </si>
  <si>
    <t>F11b</t>
  </si>
  <si>
    <t>Chest Push A</t>
  </si>
  <si>
    <t>Chest Push B</t>
  </si>
  <si>
    <t>Long Jump A</t>
  </si>
  <si>
    <t>Long Jump B</t>
  </si>
  <si>
    <t>Col1</t>
  </si>
  <si>
    <t>TOT</t>
  </si>
  <si>
    <t>Birmingham Sportshall League</t>
  </si>
  <si>
    <t>Team Scores</t>
  </si>
  <si>
    <t>2 Lap</t>
  </si>
  <si>
    <t>4 Lap</t>
  </si>
  <si>
    <t>Long</t>
  </si>
  <si>
    <t>Shot</t>
  </si>
  <si>
    <t>Speed</t>
  </si>
  <si>
    <t>Vertical</t>
  </si>
  <si>
    <t>P</t>
  </si>
  <si>
    <t>R</t>
  </si>
  <si>
    <t>Paar</t>
  </si>
  <si>
    <t>Relay</t>
  </si>
  <si>
    <t>Reserves</t>
  </si>
  <si>
    <t>RES</t>
  </si>
  <si>
    <t>Under 15 GIRLS</t>
  </si>
  <si>
    <t>Birmingham Sportshall League  2013 to 2014</t>
  </si>
  <si>
    <t>Under 15 BOYS</t>
  </si>
  <si>
    <t>Triple</t>
  </si>
  <si>
    <t>T2</t>
  </si>
  <si>
    <t>T6A</t>
  </si>
  <si>
    <t>T6B</t>
  </si>
  <si>
    <t>T12</t>
  </si>
  <si>
    <t>T16a</t>
  </si>
  <si>
    <t>T16b</t>
  </si>
  <si>
    <t>T26</t>
  </si>
  <si>
    <t>F14a</t>
  </si>
  <si>
    <t>F14b</t>
  </si>
  <si>
    <t>F16a</t>
  </si>
  <si>
    <t>F16b</t>
  </si>
  <si>
    <t>F5a</t>
  </si>
  <si>
    <t>Speed Bounce A</t>
  </si>
  <si>
    <t>Speed Bounce B</t>
  </si>
  <si>
    <t>F5b</t>
  </si>
  <si>
    <t>F25a</t>
  </si>
  <si>
    <t>F25b</t>
  </si>
  <si>
    <t>Triple Jump A</t>
  </si>
  <si>
    <t>F18a</t>
  </si>
  <si>
    <t>F18b</t>
  </si>
  <si>
    <t>Triple Jump B</t>
  </si>
  <si>
    <t>Vertical Jump A</t>
  </si>
  <si>
    <t>F22a</t>
  </si>
  <si>
    <t>F22b</t>
  </si>
  <si>
    <t>Vertical Jump B</t>
  </si>
  <si>
    <t>F13a</t>
  </si>
  <si>
    <t>F13b</t>
  </si>
  <si>
    <t>F17a</t>
  </si>
  <si>
    <t>F17b</t>
  </si>
  <si>
    <t>T3</t>
  </si>
  <si>
    <t>T7a</t>
  </si>
  <si>
    <t>T7b</t>
  </si>
  <si>
    <t>6 Lap Paarlauf</t>
  </si>
  <si>
    <t>11G</t>
  </si>
  <si>
    <t>11B</t>
  </si>
  <si>
    <t xml:space="preserve">  </t>
  </si>
  <si>
    <t>T13</t>
  </si>
  <si>
    <t>T17a</t>
  </si>
  <si>
    <t>2 Lap A</t>
  </si>
  <si>
    <t>4 Lap B</t>
  </si>
  <si>
    <t>4 Lap A</t>
  </si>
  <si>
    <t>2 Lap B</t>
  </si>
  <si>
    <t>Col2</t>
  </si>
  <si>
    <t>8 lap Paarlauf</t>
  </si>
  <si>
    <t>Shot A</t>
  </si>
  <si>
    <t>Shot B</t>
  </si>
  <si>
    <t>T17b</t>
  </si>
  <si>
    <t>T21</t>
  </si>
  <si>
    <t>T27</t>
  </si>
  <si>
    <t>F20a</t>
  </si>
  <si>
    <t>F20b</t>
  </si>
  <si>
    <t>F21a</t>
  </si>
  <si>
    <t>T21b</t>
  </si>
  <si>
    <t>F7a</t>
  </si>
  <si>
    <t>F7b</t>
  </si>
  <si>
    <t>F3b</t>
  </si>
  <si>
    <t>F3a</t>
  </si>
  <si>
    <t>F24a</t>
  </si>
  <si>
    <t>F24b</t>
  </si>
  <si>
    <t>13G</t>
  </si>
  <si>
    <t>T4</t>
  </si>
  <si>
    <t>T8a</t>
  </si>
  <si>
    <t>T8b</t>
  </si>
  <si>
    <t>T14</t>
  </si>
  <si>
    <t>T18a</t>
  </si>
  <si>
    <t>T18b</t>
  </si>
  <si>
    <t>T22</t>
  </si>
  <si>
    <t>T28</t>
  </si>
  <si>
    <t>F28a</t>
  </si>
  <si>
    <t>F28b</t>
  </si>
  <si>
    <t>F26a</t>
  </si>
  <si>
    <t>T26b</t>
  </si>
  <si>
    <t>F12a</t>
  </si>
  <si>
    <t>F12b</t>
  </si>
  <si>
    <t>F23a</t>
  </si>
  <si>
    <t>F23b</t>
  </si>
  <si>
    <t>F4a</t>
  </si>
  <si>
    <t>F4b</t>
  </si>
  <si>
    <t>13B</t>
  </si>
  <si>
    <t>Pts</t>
  </si>
  <si>
    <t>Time</t>
  </si>
  <si>
    <t>U15G 2 Lap</t>
  </si>
  <si>
    <t>U15G 4 Lap</t>
  </si>
  <si>
    <t>U15G Long Jump</t>
  </si>
  <si>
    <t>U15G 8 lap Paar</t>
  </si>
  <si>
    <t>U15G 4x2 Relay</t>
  </si>
  <si>
    <t>U15G Total</t>
  </si>
  <si>
    <t>U15B Total</t>
  </si>
  <si>
    <t>Solihull &amp;Small Hth</t>
  </si>
  <si>
    <t>U15G Speed Bounce</t>
  </si>
  <si>
    <t>U15G Shot</t>
  </si>
  <si>
    <t>U15B Speed Bounce</t>
  </si>
  <si>
    <t>U15B Shot</t>
  </si>
  <si>
    <t>U15B 4x2 Relay</t>
  </si>
  <si>
    <t>U15B 8 lap Paar</t>
  </si>
  <si>
    <t>U15B Long Jump</t>
  </si>
  <si>
    <t>u13G</t>
  </si>
  <si>
    <t>Kimberley Thomas</t>
  </si>
  <si>
    <t>u15G</t>
  </si>
  <si>
    <t>Milly Allen</t>
  </si>
  <si>
    <t>u11G</t>
  </si>
  <si>
    <t>u15B</t>
  </si>
  <si>
    <t>u13B</t>
  </si>
  <si>
    <t>u11B</t>
  </si>
  <si>
    <t>U11G</t>
  </si>
  <si>
    <t>Amy Cook</t>
  </si>
  <si>
    <t>Niamh Kilgallan</t>
  </si>
  <si>
    <t>Bethany Devonshire</t>
  </si>
  <si>
    <t>U13G</t>
  </si>
  <si>
    <t>Ellie Turner</t>
  </si>
  <si>
    <t>Erin Bush</t>
  </si>
  <si>
    <t>U13B</t>
  </si>
  <si>
    <t>U15G</t>
  </si>
  <si>
    <t>U15B</t>
  </si>
  <si>
    <t>20.11.00</t>
  </si>
  <si>
    <t>22.07.01</t>
  </si>
  <si>
    <t>Henry Thorneywork</t>
  </si>
  <si>
    <t>04.11.00</t>
  </si>
  <si>
    <t>Jacob Redden</t>
  </si>
  <si>
    <t>23.07.02</t>
  </si>
  <si>
    <t>06.02.00</t>
  </si>
  <si>
    <t>11.08.03</t>
  </si>
  <si>
    <t>28.10.02</t>
  </si>
  <si>
    <t>Will Sands</t>
  </si>
  <si>
    <t>24.09.03</t>
  </si>
  <si>
    <t>22.01.01</t>
  </si>
  <si>
    <t>Georgia Harding</t>
  </si>
  <si>
    <t>10.07.02</t>
  </si>
  <si>
    <t>03.11.00</t>
  </si>
  <si>
    <t>15.07.01</t>
  </si>
  <si>
    <t>Ellen Crockett</t>
  </si>
  <si>
    <t>07.04.01</t>
  </si>
  <si>
    <t>13.09.01</t>
  </si>
  <si>
    <t>Nieve Dale</t>
  </si>
  <si>
    <t>26.02.02</t>
  </si>
  <si>
    <t>17.05.00</t>
  </si>
  <si>
    <t>09.09.99</t>
  </si>
  <si>
    <t>26.11.99</t>
  </si>
  <si>
    <t>18.05.03</t>
  </si>
  <si>
    <t>Tanith Cox</t>
  </si>
  <si>
    <t>Freya Harding</t>
  </si>
  <si>
    <t>Charlotte Cappendell</t>
  </si>
  <si>
    <t>09.03.04</t>
  </si>
  <si>
    <t>Sophie Storey</t>
  </si>
  <si>
    <t>27.03.04</t>
  </si>
  <si>
    <t>T</t>
  </si>
  <si>
    <t>D</t>
  </si>
  <si>
    <t>5&amp;6</t>
  </si>
  <si>
    <t>Chenee Taylor</t>
  </si>
  <si>
    <t>Chelsey Marsden</t>
  </si>
  <si>
    <t>Atiyah Skeete</t>
  </si>
  <si>
    <t>Charis Okirie</t>
  </si>
  <si>
    <t>Melissa Morris</t>
  </si>
  <si>
    <t>Tyrell Williamson-Greene</t>
  </si>
  <si>
    <t>Kofi Bennett</t>
  </si>
  <si>
    <t>Zach Elliott</t>
  </si>
  <si>
    <t>Ethan Brough</t>
  </si>
  <si>
    <t>Hannah Smith</t>
  </si>
  <si>
    <t>Lucy Wood</t>
  </si>
  <si>
    <t>Harry Darrock</t>
  </si>
  <si>
    <t>David Iliffe</t>
  </si>
  <si>
    <t>Connor Race</t>
  </si>
  <si>
    <t>Evan Pritchard</t>
  </si>
  <si>
    <t>Freya Liddington</t>
  </si>
  <si>
    <t>Thea Criddle</t>
  </si>
  <si>
    <t>Lucy Corker</t>
  </si>
  <si>
    <t>Jasmine Skipp</t>
  </si>
  <si>
    <t>Elley Criddle</t>
  </si>
  <si>
    <t>Beth Darrock</t>
  </si>
  <si>
    <t>U15B 4 Lap</t>
  </si>
  <si>
    <t>U15B 2 Lap</t>
  </si>
  <si>
    <t>James Ward</t>
  </si>
  <si>
    <t>Joe Higgins</t>
  </si>
  <si>
    <t>U15B Triple Jump</t>
  </si>
  <si>
    <t>1st</t>
  </si>
  <si>
    <t>4th</t>
  </si>
  <si>
    <t>5th</t>
  </si>
  <si>
    <t>2nd</t>
  </si>
  <si>
    <t>3rd</t>
  </si>
  <si>
    <t>Event</t>
  </si>
  <si>
    <t>Circuit R</t>
  </si>
  <si>
    <t>11Boys</t>
  </si>
  <si>
    <t>Name / Team</t>
  </si>
  <si>
    <t>2x1 Relay</t>
  </si>
  <si>
    <t>1 lap</t>
  </si>
  <si>
    <t xml:space="preserve">5B </t>
  </si>
  <si>
    <t>6lapPaar</t>
  </si>
  <si>
    <t>2x2 relay</t>
  </si>
  <si>
    <t>4x1 relay</t>
  </si>
  <si>
    <t>11 Boys</t>
  </si>
  <si>
    <t>ChestP</t>
  </si>
  <si>
    <t>In under 15's match points are only for interest. Places by actual points total.</t>
  </si>
  <si>
    <t>Carrie Gordon</t>
  </si>
  <si>
    <t>Poppy Jones</t>
  </si>
  <si>
    <t>Will Edwards</t>
  </si>
  <si>
    <t>Elliot Harris</t>
  </si>
  <si>
    <t>Tea Tullah</t>
  </si>
  <si>
    <t>Nichole Birmingham</t>
  </si>
  <si>
    <t>George Creed</t>
  </si>
  <si>
    <t>Mya Strachan</t>
  </si>
  <si>
    <t>Ethan Bishop</t>
  </si>
  <si>
    <t>Best</t>
  </si>
  <si>
    <t>Solihull &amp;S Hth</t>
  </si>
  <si>
    <t>11G Circuit Relay</t>
  </si>
  <si>
    <t>U11G Speed B</t>
  </si>
  <si>
    <t>U15G All Rounder</t>
  </si>
  <si>
    <t>U15B Allrounder</t>
  </si>
  <si>
    <t xml:space="preserve">Best </t>
  </si>
  <si>
    <t xml:space="preserve">Speed </t>
  </si>
  <si>
    <t>Sam Harris</t>
  </si>
  <si>
    <t>Cameron Harris</t>
  </si>
  <si>
    <t>Jordan Ricketts</t>
  </si>
  <si>
    <t>Jayda Regis</t>
  </si>
  <si>
    <t>Abigail Hazel</t>
  </si>
  <si>
    <t>Under 11 Girls</t>
  </si>
  <si>
    <t>4x2 Relay</t>
  </si>
  <si>
    <t>U13G Field</t>
  </si>
  <si>
    <t>13 B</t>
  </si>
  <si>
    <t>Kieran Higgins</t>
  </si>
  <si>
    <t>U15G Vertical</t>
  </si>
  <si>
    <t>Rio Cox</t>
  </si>
  <si>
    <t>Joseph Creed</t>
  </si>
  <si>
    <t>2 lap</t>
  </si>
  <si>
    <t>8lapPa</t>
  </si>
  <si>
    <t>4x2R</t>
  </si>
  <si>
    <t>CirRel</t>
  </si>
  <si>
    <t>8lapP</t>
  </si>
  <si>
    <t>CirRe</t>
  </si>
  <si>
    <t>U13G Track</t>
  </si>
  <si>
    <t>Under 11 Girls Results Sat 18 Oct 2014</t>
  </si>
  <si>
    <t>Under 11 Boys Results Sat 18 Oct 2014</t>
  </si>
  <si>
    <t>Under 13 Boys Results Sat 18th Oct 2014</t>
  </si>
  <si>
    <t>Under 13 Girls Results Sat 18th Oct 2014</t>
  </si>
  <si>
    <t>18th October 2014</t>
  </si>
  <si>
    <t>Louise Aldridge</t>
  </si>
  <si>
    <t>Lois Sercombe</t>
  </si>
  <si>
    <t>Charlotte Gibson</t>
  </si>
  <si>
    <t>Grace Davis</t>
  </si>
  <si>
    <t>Zoe Trevis</t>
  </si>
  <si>
    <t>Caitlin Ralph</t>
  </si>
  <si>
    <t>Karis Williams</t>
  </si>
  <si>
    <t>Isabella Marklew</t>
  </si>
  <si>
    <t>Tobias Martin-Clarke</t>
  </si>
  <si>
    <t>Zak O'Byrne</t>
  </si>
  <si>
    <t>Jack Turner Knapp</t>
  </si>
  <si>
    <t>Daniel Olatundun</t>
  </si>
  <si>
    <t>Regan Keating</t>
  </si>
  <si>
    <t>Evie Gough</t>
  </si>
  <si>
    <t>Milly Fidkin</t>
  </si>
  <si>
    <t>Fae Reid</t>
  </si>
  <si>
    <t>Patience Clark</t>
  </si>
  <si>
    <t>Tom Phillips</t>
  </si>
  <si>
    <t>Luke o'Brien</t>
  </si>
  <si>
    <t>Ashley Reid</t>
  </si>
  <si>
    <t>Jennie Hopkinson</t>
  </si>
  <si>
    <t>Anais Masih</t>
  </si>
  <si>
    <t>Anna Short</t>
  </si>
  <si>
    <t>Becky Evans</t>
  </si>
  <si>
    <t>Leighton Palmer Whyte</t>
  </si>
  <si>
    <t>Cameron Kirkbride</t>
  </si>
  <si>
    <t>Sam Grimshaw</t>
  </si>
  <si>
    <t xml:space="preserve">Jessica Moseley </t>
  </si>
  <si>
    <t>U11</t>
  </si>
  <si>
    <t>Amber Threlfall</t>
  </si>
  <si>
    <t xml:space="preserve">Shaylee Stamps </t>
  </si>
  <si>
    <t>Maya Whitehouse</t>
  </si>
  <si>
    <t xml:space="preserve">Sanana Chauke </t>
  </si>
  <si>
    <t xml:space="preserve">Holly Marsden </t>
  </si>
  <si>
    <t>Hope Kendall</t>
  </si>
  <si>
    <t xml:space="preserve">Elizabeth Cornfield </t>
  </si>
  <si>
    <t>U13</t>
  </si>
  <si>
    <t>Lauryn Walker</t>
  </si>
  <si>
    <t>Eve Greenway</t>
  </si>
  <si>
    <t>Beth Lloyd</t>
  </si>
  <si>
    <t>Isabella Parker</t>
  </si>
  <si>
    <t>Akwe Simmonds</t>
  </si>
  <si>
    <t>Sade Simmons</t>
  </si>
  <si>
    <t>Aliyah Aserie</t>
  </si>
  <si>
    <t>Aaliyah Brewser</t>
  </si>
  <si>
    <t>Ella Harris-Hope</t>
  </si>
  <si>
    <t>u15</t>
  </si>
  <si>
    <t>Ally Emanuel</t>
  </si>
  <si>
    <t>Cassie-Ann Pemberton</t>
  </si>
  <si>
    <t>Mimi Kunribido</t>
  </si>
  <si>
    <t>Lemeyah Issac</t>
  </si>
  <si>
    <t>Samantha Rogers</t>
  </si>
  <si>
    <t>Isaiah Ogoula</t>
  </si>
  <si>
    <t>Diago Archer-Jackson</t>
  </si>
  <si>
    <t>Shiloh Simon</t>
  </si>
  <si>
    <t>Ramono Griffin</t>
  </si>
  <si>
    <t>Charles Worrall</t>
  </si>
  <si>
    <t>Jordan Edwards</t>
  </si>
  <si>
    <t>Reece Canigh</t>
  </si>
  <si>
    <t>Remi Isaac</t>
  </si>
  <si>
    <t>Darren Jones</t>
  </si>
  <si>
    <t>U15</t>
  </si>
  <si>
    <t>Demare Morrison</t>
  </si>
  <si>
    <t>Arjun Singh</t>
  </si>
  <si>
    <t>Ross Beale</t>
  </si>
  <si>
    <t>T'vane Xavier Rapier</t>
  </si>
  <si>
    <t>Tomos Jones</t>
  </si>
  <si>
    <t>Joshua Starkie</t>
  </si>
  <si>
    <t>Samuel Chance</t>
  </si>
  <si>
    <t>u15b</t>
  </si>
  <si>
    <t>George Allen</t>
  </si>
  <si>
    <t>Jack Basterfield</t>
  </si>
  <si>
    <t>Spenser Bradley</t>
  </si>
  <si>
    <t>Hamish Gordon</t>
  </si>
  <si>
    <t>Benet MacMaster-Kilshaw</t>
  </si>
  <si>
    <t>Tamare Badze</t>
  </si>
  <si>
    <t>Shanan Basra</t>
  </si>
  <si>
    <t>Bethan Fullwell</t>
  </si>
  <si>
    <t>Abbie Gilbert</t>
  </si>
  <si>
    <t>Jessica Hancock</t>
  </si>
  <si>
    <t>Emma Killeen</t>
  </si>
  <si>
    <t>Jasmine Massey</t>
  </si>
  <si>
    <t>Millie Clarke</t>
  </si>
  <si>
    <t>Rebekka Freeman</t>
  </si>
  <si>
    <t>Sophie Houghton</t>
  </si>
  <si>
    <t>Bobbie-May Bradley</t>
  </si>
  <si>
    <t>Imogen Convy</t>
  </si>
  <si>
    <t>Betsy Cooper</t>
  </si>
  <si>
    <t>Millie Cross</t>
  </si>
  <si>
    <t>Matilde Figgitt</t>
  </si>
  <si>
    <t>Molly Figgitt</t>
  </si>
  <si>
    <t>Millie Knott</t>
  </si>
  <si>
    <t>Isabel Knowles</t>
  </si>
  <si>
    <t>Freya Morris</t>
  </si>
  <si>
    <t>Isabella Powell</t>
  </si>
  <si>
    <t>Millie Tomkins</t>
  </si>
  <si>
    <t>Katie Wilkinson</t>
  </si>
  <si>
    <t>13.10.02</t>
  </si>
  <si>
    <t>Kane Endley</t>
  </si>
  <si>
    <t>02.01.03</t>
  </si>
  <si>
    <t>Scott Johns</t>
  </si>
  <si>
    <t>12.06.03</t>
  </si>
  <si>
    <t>James Lee</t>
  </si>
  <si>
    <t>27.11.02</t>
  </si>
  <si>
    <t>Jack Talbot</t>
  </si>
  <si>
    <t>21.07.02</t>
  </si>
  <si>
    <t>16.06.02</t>
  </si>
  <si>
    <t>Will Giles</t>
  </si>
  <si>
    <t>07.03.00</t>
  </si>
  <si>
    <t>03.05.01</t>
  </si>
  <si>
    <t>Elliott Jones</t>
  </si>
  <si>
    <t>28.03.00</t>
  </si>
  <si>
    <t>06.09.00</t>
  </si>
  <si>
    <t>James Lund</t>
  </si>
  <si>
    <t>04.10.04</t>
  </si>
  <si>
    <t>Daniel Hawkeswood</t>
  </si>
  <si>
    <t>01.04.05</t>
  </si>
  <si>
    <t>Joe Masterson</t>
  </si>
  <si>
    <t>15.12.03</t>
  </si>
  <si>
    <t>Ben Steele</t>
  </si>
  <si>
    <t>07.11.03</t>
  </si>
  <si>
    <t>Jake Collins</t>
  </si>
  <si>
    <t>01.01.04</t>
  </si>
  <si>
    <t>Fionn O'Brien</t>
  </si>
  <si>
    <t>02.04.04</t>
  </si>
  <si>
    <t>Jay Fletcher</t>
  </si>
  <si>
    <t>05.05.04</t>
  </si>
  <si>
    <t>Ewan Edwards</t>
  </si>
  <si>
    <t>29.11.03</t>
  </si>
  <si>
    <t>Annie Stanway</t>
  </si>
  <si>
    <t>08.03.02</t>
  </si>
  <si>
    <t>Kaili Woodward</t>
  </si>
  <si>
    <t>30.01.02</t>
  </si>
  <si>
    <t>Imogen Onions</t>
  </si>
  <si>
    <t>15.04.02</t>
  </si>
  <si>
    <t>Evie Beard</t>
  </si>
  <si>
    <t>17.09.02</t>
  </si>
  <si>
    <t>24.04.03</t>
  </si>
  <si>
    <t>Jasmine Sandhu</t>
  </si>
  <si>
    <t>28.12.01</t>
  </si>
  <si>
    <t>Ashleigh Bailey</t>
  </si>
  <si>
    <t>19.01.01</t>
  </si>
  <si>
    <t>Charlotte Lack</t>
  </si>
  <si>
    <t>13.11.99</t>
  </si>
  <si>
    <t>16.06.01</t>
  </si>
  <si>
    <t>Hannah Durowse</t>
  </si>
  <si>
    <t>15.07.05</t>
  </si>
  <si>
    <t>16.02.04</t>
  </si>
  <si>
    <t>Lily Edwards</t>
  </si>
  <si>
    <t>08.09.04</t>
  </si>
  <si>
    <t>Erin Troop</t>
  </si>
  <si>
    <t>09.12.04</t>
  </si>
  <si>
    <t>Manuella Mbundu</t>
  </si>
  <si>
    <t>09.10.03</t>
  </si>
  <si>
    <t>Emily Annandale</t>
  </si>
  <si>
    <t>Hazel Siggs</t>
  </si>
  <si>
    <t>03.11.03</t>
  </si>
  <si>
    <t>Grace Evans</t>
  </si>
  <si>
    <t>19.05.04</t>
  </si>
  <si>
    <t>Abi Hamer</t>
  </si>
  <si>
    <t>Lucy Williams</t>
  </si>
  <si>
    <t>Gracie Adams</t>
  </si>
  <si>
    <t>Emily Findlater</t>
  </si>
  <si>
    <t>Isabelle Neville</t>
  </si>
  <si>
    <t>Rachel West</t>
  </si>
  <si>
    <t>Charlotte Cornbill</t>
  </si>
  <si>
    <t>Alice Mellor</t>
  </si>
  <si>
    <t>Charlotte Barnard</t>
  </si>
  <si>
    <t>Oliver Barnard</t>
  </si>
  <si>
    <t>Joel Bickley</t>
  </si>
  <si>
    <t>Seb Stowe</t>
  </si>
  <si>
    <t>nt</t>
  </si>
  <si>
    <t>1=</t>
  </si>
  <si>
    <t>Macchias Johnson</t>
  </si>
  <si>
    <t>Daniel James</t>
  </si>
  <si>
    <t>Andrew Woods</t>
  </si>
  <si>
    <t>Hannah Evans</t>
  </si>
  <si>
    <t>Lucy Wheeler</t>
  </si>
  <si>
    <t>Lauren Swindell</t>
  </si>
  <si>
    <t>Amy Kelly</t>
  </si>
  <si>
    <t>Lauren Bowman</t>
  </si>
  <si>
    <t>Sophie Williams</t>
  </si>
  <si>
    <t>Charlotte Perry</t>
  </si>
  <si>
    <t>Sophie Perry</t>
  </si>
  <si>
    <t>Kaie Chambers-Brown</t>
  </si>
  <si>
    <t>Aaron Johnson</t>
  </si>
  <si>
    <t>Mohan Deo</t>
  </si>
  <si>
    <t>Sophie Baker</t>
  </si>
  <si>
    <t>2=</t>
  </si>
  <si>
    <t>u11</t>
  </si>
  <si>
    <t>4=</t>
  </si>
  <si>
    <t>Euriella Christovao</t>
  </si>
  <si>
    <t>u13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</si>
</sst>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/mm/yy;@"/>
  </numFmts>
  <fonts count="5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omic Sans MS"/>
      <family val="4"/>
    </font>
    <font>
      <sz val="12"/>
      <name val="Calibri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color indexed="19"/>
      <name val="Arial"/>
      <family val="2"/>
    </font>
    <font>
      <b/>
      <sz val="12"/>
      <color indexed="56"/>
      <name val="Arial"/>
      <family val="2"/>
    </font>
    <font>
      <b/>
      <sz val="12"/>
      <color indexed="45"/>
      <name val="Arial"/>
      <family val="2"/>
    </font>
    <font>
      <b/>
      <sz val="12"/>
      <color indexed="47"/>
      <name val="Arial"/>
      <family val="2"/>
    </font>
    <font>
      <b/>
      <sz val="12"/>
      <color indexed="18"/>
      <name val="Arial"/>
      <family val="2"/>
    </font>
    <font>
      <b/>
      <sz val="12"/>
      <color indexed="51"/>
      <name val="Arial"/>
      <family val="2"/>
    </font>
    <font>
      <sz val="12"/>
      <color indexed="56"/>
      <name val="Arial"/>
      <family val="2"/>
    </font>
    <font>
      <b/>
      <sz val="12"/>
      <color indexed="13"/>
      <name val="Arial"/>
      <family val="2"/>
    </font>
    <font>
      <b/>
      <sz val="16"/>
      <color indexed="9"/>
      <name val="Arial"/>
      <family val="2"/>
    </font>
    <font>
      <b/>
      <sz val="16"/>
      <color indexed="19"/>
      <name val="Arial"/>
      <family val="2"/>
    </font>
    <font>
      <b/>
      <sz val="16"/>
      <color indexed="18"/>
      <name val="Arial"/>
      <family val="2"/>
    </font>
    <font>
      <sz val="12"/>
      <color indexed="9"/>
      <name val="Arial"/>
      <family val="2"/>
    </font>
    <font>
      <b/>
      <sz val="11"/>
      <color indexed="47"/>
      <name val="Arial"/>
      <family val="2"/>
    </font>
    <font>
      <b/>
      <sz val="12"/>
      <color indexed="60"/>
      <name val="Arial"/>
      <family val="2"/>
    </font>
    <font>
      <b/>
      <sz val="12"/>
      <color indexed="62"/>
      <name val="Arial"/>
      <family val="2"/>
    </font>
    <font>
      <b/>
      <sz val="10"/>
      <color indexed="9"/>
      <name val="Arial"/>
      <family val="2"/>
    </font>
    <font>
      <b/>
      <sz val="10"/>
      <color indexed="60"/>
      <name val="Arial"/>
      <family val="2"/>
    </font>
    <font>
      <b/>
      <sz val="10"/>
      <color indexed="56"/>
      <name val="Arial"/>
      <family val="2"/>
    </font>
    <font>
      <b/>
      <sz val="10"/>
      <color indexed="62"/>
      <name val="Arial"/>
      <family val="2"/>
    </font>
    <font>
      <b/>
      <sz val="12"/>
      <color indexed="30"/>
      <name val="Arial"/>
      <family val="2"/>
    </font>
    <font>
      <b/>
      <sz val="12"/>
      <color indexed="59"/>
      <name val="Arial"/>
      <family val="2"/>
    </font>
    <font>
      <sz val="10"/>
      <color indexed="56"/>
      <name val="Arial"/>
      <family val="2"/>
    </font>
    <font>
      <b/>
      <sz val="12"/>
      <color indexed="12"/>
      <name val="Arial"/>
      <family val="2"/>
    </font>
    <font>
      <sz val="8"/>
      <name val="Arial"/>
    </font>
    <font>
      <b/>
      <sz val="12"/>
      <color theme="9" tint="-0.499984740745262"/>
      <name val="Arial"/>
      <family val="2"/>
    </font>
    <font>
      <sz val="12"/>
      <color theme="3" tint="-0.499984740745262"/>
      <name val="Arial"/>
      <family val="2"/>
    </font>
    <font>
      <b/>
      <sz val="12"/>
      <color theme="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2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 vertical="top" wrapText="1"/>
    </xf>
    <xf numFmtId="1" fontId="5" fillId="3" borderId="3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Fill="1" applyBorder="1"/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4" fillId="6" borderId="8" xfId="0" applyNumberFormat="1" applyFont="1" applyFill="1" applyBorder="1" applyAlignment="1">
      <alignment horizontal="center"/>
    </xf>
    <xf numFmtId="164" fontId="4" fillId="6" borderId="1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12" xfId="0" applyFont="1" applyBorder="1"/>
    <xf numFmtId="0" fontId="4" fillId="6" borderId="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top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/>
    </xf>
    <xf numFmtId="2" fontId="4" fillId="0" borderId="0" xfId="0" applyNumberFormat="1" applyFont="1"/>
    <xf numFmtId="0" fontId="4" fillId="10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23" fillId="14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6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5" borderId="0" xfId="0" applyFont="1" applyFill="1"/>
    <xf numFmtId="0" fontId="4" fillId="5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5" borderId="12" xfId="0" applyFont="1" applyFill="1" applyBorder="1"/>
    <xf numFmtId="2" fontId="4" fillId="15" borderId="0" xfId="0" applyNumberFormat="1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/>
    <xf numFmtId="0" fontId="4" fillId="0" borderId="3" xfId="0" applyFont="1" applyBorder="1"/>
    <xf numFmtId="0" fontId="4" fillId="5" borderId="19" xfId="0" applyFont="1" applyFill="1" applyBorder="1"/>
    <xf numFmtId="0" fontId="4" fillId="5" borderId="1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0" xfId="0" applyFont="1" applyFill="1" applyBorder="1"/>
    <xf numFmtId="2" fontId="4" fillId="5" borderId="15" xfId="0" applyNumberFormat="1" applyFont="1" applyFill="1" applyBorder="1" applyAlignment="1">
      <alignment horizontal="center"/>
    </xf>
    <xf numFmtId="0" fontId="4" fillId="0" borderId="10" xfId="0" applyFont="1" applyBorder="1"/>
    <xf numFmtId="2" fontId="4" fillId="15" borderId="15" xfId="0" applyNumberFormat="1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/>
    </xf>
    <xf numFmtId="0" fontId="4" fillId="5" borderId="16" xfId="0" applyFont="1" applyFill="1" applyBorder="1"/>
    <xf numFmtId="0" fontId="4" fillId="16" borderId="18" xfId="0" applyFont="1" applyFill="1" applyBorder="1" applyAlignment="1">
      <alignment horizontal="center"/>
    </xf>
    <xf numFmtId="0" fontId="4" fillId="17" borderId="16" xfId="0" applyFont="1" applyFill="1" applyBorder="1" applyAlignment="1">
      <alignment horizontal="center"/>
    </xf>
    <xf numFmtId="0" fontId="4" fillId="17" borderId="17" xfId="0" applyFont="1" applyFill="1" applyBorder="1" applyAlignment="1">
      <alignment horizontal="center"/>
    </xf>
    <xf numFmtId="0" fontId="4" fillId="17" borderId="18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4" fillId="17" borderId="20" xfId="0" applyFont="1" applyFill="1" applyBorder="1" applyAlignment="1">
      <alignment horizontal="center"/>
    </xf>
    <xf numFmtId="0" fontId="4" fillId="18" borderId="0" xfId="0" applyFont="1" applyFill="1" applyBorder="1"/>
    <xf numFmtId="0" fontId="26" fillId="17" borderId="16" xfId="0" applyFont="1" applyFill="1" applyBorder="1" applyAlignment="1">
      <alignment horizontal="center"/>
    </xf>
    <xf numFmtId="0" fontId="26" fillId="17" borderId="0" xfId="0" applyFont="1" applyFill="1" applyBorder="1" applyAlignment="1">
      <alignment horizontal="center"/>
    </xf>
    <xf numFmtId="0" fontId="26" fillId="17" borderId="17" xfId="0" applyFont="1" applyFill="1" applyBorder="1" applyAlignment="1">
      <alignment horizontal="center"/>
    </xf>
    <xf numFmtId="0" fontId="27" fillId="17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17" borderId="0" xfId="0" applyFont="1" applyFill="1" applyAlignment="1">
      <alignment horizontal="center"/>
    </xf>
    <xf numFmtId="0" fontId="4" fillId="16" borderId="1" xfId="0" applyFont="1" applyFill="1" applyBorder="1"/>
    <xf numFmtId="0" fontId="4" fillId="5" borderId="1" xfId="0" applyFont="1" applyFill="1" applyBorder="1" applyAlignment="1">
      <alignment horizontal="center"/>
    </xf>
    <xf numFmtId="0" fontId="23" fillId="11" borderId="21" xfId="0" applyFont="1" applyFill="1" applyBorder="1" applyAlignment="1">
      <alignment horizontal="center"/>
    </xf>
    <xf numFmtId="0" fontId="23" fillId="11" borderId="15" xfId="0" applyFont="1" applyFill="1" applyBorder="1" applyAlignment="1">
      <alignment horizontal="center"/>
    </xf>
    <xf numFmtId="0" fontId="2" fillId="16" borderId="2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3" fillId="11" borderId="19" xfId="0" applyFont="1" applyFill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4" fillId="16" borderId="1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3" fillId="11" borderId="18" xfId="0" applyFont="1" applyFill="1" applyBorder="1" applyAlignment="1">
      <alignment horizontal="center"/>
    </xf>
    <xf numFmtId="0" fontId="23" fillId="11" borderId="12" xfId="0" applyFont="1" applyFill="1" applyBorder="1" applyAlignment="1">
      <alignment horizontal="center"/>
    </xf>
    <xf numFmtId="0" fontId="23" fillId="11" borderId="20" xfId="0" applyFont="1" applyFill="1" applyBorder="1" applyAlignment="1">
      <alignment horizontal="center"/>
    </xf>
    <xf numFmtId="0" fontId="23" fillId="12" borderId="21" xfId="0" applyFont="1" applyFill="1" applyBorder="1" applyAlignment="1">
      <alignment horizontal="center"/>
    </xf>
    <xf numFmtId="0" fontId="23" fillId="12" borderId="15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16" xfId="0" applyFont="1" applyFill="1" applyBorder="1" applyAlignment="1">
      <alignment horizontal="center"/>
    </xf>
    <xf numFmtId="0" fontId="23" fillId="12" borderId="18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4" fillId="13" borderId="21" xfId="0" applyFont="1" applyFill="1" applyBorder="1" applyAlignment="1">
      <alignment horizontal="center"/>
    </xf>
    <xf numFmtId="0" fontId="24" fillId="13" borderId="15" xfId="0" applyFont="1" applyFill="1" applyBorder="1" applyAlignment="1">
      <alignment horizontal="center"/>
    </xf>
    <xf numFmtId="0" fontId="24" fillId="13" borderId="16" xfId="0" applyFont="1" applyFill="1" applyBorder="1" applyAlignment="1">
      <alignment horizontal="center"/>
    </xf>
    <xf numFmtId="0" fontId="24" fillId="13" borderId="18" xfId="0" applyFont="1" applyFill="1" applyBorder="1" applyAlignment="1">
      <alignment horizontal="center"/>
    </xf>
    <xf numFmtId="0" fontId="24" fillId="13" borderId="12" xfId="0" applyFont="1" applyFill="1" applyBorder="1" applyAlignment="1">
      <alignment horizontal="center"/>
    </xf>
    <xf numFmtId="0" fontId="24" fillId="13" borderId="20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23" fillId="14" borderId="1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8" xfId="0" applyFont="1" applyFill="1" applyBorder="1" applyAlignment="1">
      <alignment horizontal="center"/>
    </xf>
    <xf numFmtId="0" fontId="23" fillId="14" borderId="12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19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/>
    </xf>
    <xf numFmtId="0" fontId="28" fillId="3" borderId="21" xfId="0" applyFont="1" applyFill="1" applyBorder="1" applyAlignment="1">
      <alignment horizontal="center"/>
    </xf>
    <xf numFmtId="0" fontId="28" fillId="3" borderId="15" xfId="0" applyFont="1" applyFill="1" applyBorder="1" applyAlignment="1">
      <alignment horizontal="center"/>
    </xf>
    <xf numFmtId="0" fontId="28" fillId="3" borderId="19" xfId="0" applyFont="1" applyFill="1" applyBorder="1" applyAlignment="1">
      <alignment horizontal="center"/>
    </xf>
    <xf numFmtId="0" fontId="24" fillId="19" borderId="21" xfId="0" applyFont="1" applyFill="1" applyBorder="1" applyAlignment="1">
      <alignment horizontal="center"/>
    </xf>
    <xf numFmtId="0" fontId="24" fillId="19" borderId="15" xfId="0" applyFont="1" applyFill="1" applyBorder="1" applyAlignment="1">
      <alignment horizontal="center"/>
    </xf>
    <xf numFmtId="0" fontId="24" fillId="19" borderId="18" xfId="0" applyFont="1" applyFill="1" applyBorder="1" applyAlignment="1">
      <alignment horizontal="center"/>
    </xf>
    <xf numFmtId="0" fontId="24" fillId="19" borderId="12" xfId="0" applyFont="1" applyFill="1" applyBorder="1" applyAlignment="1">
      <alignment horizontal="center"/>
    </xf>
    <xf numFmtId="0" fontId="24" fillId="19" borderId="20" xfId="0" applyFont="1" applyFill="1" applyBorder="1" applyAlignment="1">
      <alignment horizontal="center"/>
    </xf>
    <xf numFmtId="0" fontId="24" fillId="19" borderId="19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0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1" xfId="0" applyNumberFormat="1" applyFont="1" applyBorder="1"/>
    <xf numFmtId="164" fontId="23" fillId="11" borderId="12" xfId="0" applyNumberFormat="1" applyFont="1" applyFill="1" applyBorder="1" applyAlignment="1">
      <alignment horizontal="center"/>
    </xf>
    <xf numFmtId="164" fontId="23" fillId="12" borderId="12" xfId="0" applyNumberFormat="1" applyFont="1" applyFill="1" applyBorder="1" applyAlignment="1">
      <alignment horizontal="center"/>
    </xf>
    <xf numFmtId="164" fontId="24" fillId="13" borderId="12" xfId="0" applyNumberFormat="1" applyFont="1" applyFill="1" applyBorder="1" applyAlignment="1">
      <alignment horizontal="center"/>
    </xf>
    <xf numFmtId="164" fontId="23" fillId="14" borderId="12" xfId="0" applyNumberFormat="1" applyFont="1" applyFill="1" applyBorder="1" applyAlignment="1">
      <alignment horizontal="center"/>
    </xf>
    <xf numFmtId="164" fontId="28" fillId="3" borderId="12" xfId="0" applyNumberFormat="1" applyFont="1" applyFill="1" applyBorder="1" applyAlignment="1">
      <alignment horizontal="center"/>
    </xf>
    <xf numFmtId="164" fontId="24" fillId="19" borderId="12" xfId="0" applyNumberFormat="1" applyFont="1" applyFill="1" applyBorder="1" applyAlignment="1">
      <alignment horizontal="center"/>
    </xf>
    <xf numFmtId="164" fontId="4" fillId="0" borderId="0" xfId="0" applyNumberFormat="1" applyFont="1"/>
    <xf numFmtId="2" fontId="4" fillId="0" borderId="1" xfId="0" applyNumberFormat="1" applyFont="1" applyBorder="1"/>
    <xf numFmtId="2" fontId="23" fillId="11" borderId="12" xfId="0" applyNumberFormat="1" applyFont="1" applyFill="1" applyBorder="1" applyAlignment="1">
      <alignment horizontal="center"/>
    </xf>
    <xf numFmtId="2" fontId="23" fillId="12" borderId="12" xfId="0" applyNumberFormat="1" applyFont="1" applyFill="1" applyBorder="1" applyAlignment="1">
      <alignment horizontal="center"/>
    </xf>
    <xf numFmtId="2" fontId="24" fillId="13" borderId="12" xfId="0" applyNumberFormat="1" applyFont="1" applyFill="1" applyBorder="1" applyAlignment="1">
      <alignment horizontal="center"/>
    </xf>
    <xf numFmtId="2" fontId="23" fillId="14" borderId="12" xfId="0" applyNumberFormat="1" applyFont="1" applyFill="1" applyBorder="1" applyAlignment="1">
      <alignment horizontal="center"/>
    </xf>
    <xf numFmtId="2" fontId="28" fillId="3" borderId="12" xfId="0" applyNumberFormat="1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/>
    </xf>
    <xf numFmtId="1" fontId="4" fillId="0" borderId="1" xfId="0" applyNumberFormat="1" applyFont="1" applyBorder="1"/>
    <xf numFmtId="1" fontId="23" fillId="11" borderId="12" xfId="0" applyNumberFormat="1" applyFont="1" applyFill="1" applyBorder="1" applyAlignment="1">
      <alignment horizontal="center"/>
    </xf>
    <xf numFmtId="1" fontId="23" fillId="12" borderId="12" xfId="0" applyNumberFormat="1" applyFont="1" applyFill="1" applyBorder="1" applyAlignment="1">
      <alignment horizontal="center"/>
    </xf>
    <xf numFmtId="1" fontId="24" fillId="13" borderId="12" xfId="0" applyNumberFormat="1" applyFont="1" applyFill="1" applyBorder="1" applyAlignment="1">
      <alignment horizontal="center"/>
    </xf>
    <xf numFmtId="1" fontId="23" fillId="14" borderId="12" xfId="0" applyNumberFormat="1" applyFont="1" applyFill="1" applyBorder="1" applyAlignment="1">
      <alignment horizontal="center"/>
    </xf>
    <xf numFmtId="1" fontId="28" fillId="3" borderId="12" xfId="0" applyNumberFormat="1" applyFont="1" applyFill="1" applyBorder="1" applyAlignment="1">
      <alignment horizontal="center"/>
    </xf>
    <xf numFmtId="1" fontId="24" fillId="19" borderId="12" xfId="0" applyNumberFormat="1" applyFont="1" applyFill="1" applyBorder="1" applyAlignment="1">
      <alignment horizontal="center"/>
    </xf>
    <xf numFmtId="1" fontId="4" fillId="0" borderId="0" xfId="0" applyNumberFormat="1" applyFont="1"/>
    <xf numFmtId="1" fontId="3" fillId="5" borderId="5" xfId="0" applyNumberFormat="1" applyFont="1" applyFill="1" applyBorder="1" applyAlignment="1">
      <alignment horizontal="center" vertical="center" wrapText="1"/>
    </xf>
    <xf numFmtId="0" fontId="0" fillId="0" borderId="16" xfId="0" applyFill="1" applyBorder="1"/>
    <xf numFmtId="0" fontId="2" fillId="0" borderId="16" xfId="0" applyFont="1" applyFill="1" applyBorder="1"/>
    <xf numFmtId="0" fontId="2" fillId="0" borderId="16" xfId="0" applyFont="1" applyBorder="1"/>
    <xf numFmtId="0" fontId="2" fillId="0" borderId="18" xfId="0" applyFont="1" applyBorder="1"/>
    <xf numFmtId="0" fontId="2" fillId="0" borderId="18" xfId="0" applyFont="1" applyFill="1" applyBorder="1"/>
    <xf numFmtId="0" fontId="4" fillId="13" borderId="8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0" xfId="0" applyFont="1" applyFill="1"/>
    <xf numFmtId="0" fontId="4" fillId="4" borderId="16" xfId="0" applyFont="1" applyFill="1" applyBorder="1" applyAlignment="1">
      <alignment horizontal="center"/>
    </xf>
    <xf numFmtId="0" fontId="4" fillId="4" borderId="19" xfId="0" applyFont="1" applyFill="1" applyBorder="1"/>
    <xf numFmtId="0" fontId="4" fillId="4" borderId="17" xfId="0" applyFont="1" applyFill="1" applyBorder="1"/>
    <xf numFmtId="0" fontId="4" fillId="4" borderId="16" xfId="0" applyFont="1" applyFill="1" applyBorder="1"/>
    <xf numFmtId="0" fontId="4" fillId="4" borderId="0" xfId="0" applyFont="1" applyFill="1" applyAlignment="1">
      <alignment horizontal="center"/>
    </xf>
    <xf numFmtId="0" fontId="4" fillId="4" borderId="20" xfId="0" applyFont="1" applyFill="1" applyBorder="1"/>
    <xf numFmtId="2" fontId="4" fillId="4" borderId="15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5" fillId="4" borderId="16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0" fontId="26" fillId="20" borderId="16" xfId="0" applyFont="1" applyFill="1" applyBorder="1" applyAlignment="1">
      <alignment horizontal="center"/>
    </xf>
    <xf numFmtId="0" fontId="26" fillId="20" borderId="0" xfId="0" applyFont="1" applyFill="1" applyBorder="1" applyAlignment="1">
      <alignment horizontal="center"/>
    </xf>
    <xf numFmtId="0" fontId="26" fillId="20" borderId="17" xfId="0" applyFont="1" applyFill="1" applyBorder="1" applyAlignment="1">
      <alignment horizontal="center"/>
    </xf>
    <xf numFmtId="0" fontId="27" fillId="20" borderId="0" xfId="0" applyFont="1" applyFill="1" applyBorder="1" applyAlignment="1">
      <alignment horizontal="center"/>
    </xf>
    <xf numFmtId="0" fontId="4" fillId="20" borderId="17" xfId="0" applyFont="1" applyFill="1" applyBorder="1" applyAlignment="1">
      <alignment horizontal="center"/>
    </xf>
    <xf numFmtId="0" fontId="4" fillId="20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9" fillId="17" borderId="20" xfId="0" applyFont="1" applyFill="1" applyBorder="1" applyAlignment="1">
      <alignment horizontal="center"/>
    </xf>
    <xf numFmtId="0" fontId="4" fillId="20" borderId="0" xfId="0" applyFont="1" applyFill="1" applyBorder="1" applyAlignment="1">
      <alignment horizontal="center"/>
    </xf>
    <xf numFmtId="0" fontId="25" fillId="21" borderId="16" xfId="0" applyFont="1" applyFill="1" applyBorder="1" applyAlignment="1">
      <alignment horizontal="center"/>
    </xf>
    <xf numFmtId="0" fontId="25" fillId="21" borderId="0" xfId="0" applyFont="1" applyFill="1" applyBorder="1" applyAlignment="1">
      <alignment horizontal="center"/>
    </xf>
    <xf numFmtId="0" fontId="25" fillId="21" borderId="17" xfId="0" applyFont="1" applyFill="1" applyBorder="1" applyAlignment="1">
      <alignment horizontal="center"/>
    </xf>
    <xf numFmtId="0" fontId="30" fillId="21" borderId="16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center"/>
    </xf>
    <xf numFmtId="0" fontId="30" fillId="21" borderId="17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0" fontId="24" fillId="22" borderId="19" xfId="0" applyFont="1" applyFill="1" applyBorder="1" applyAlignment="1">
      <alignment horizontal="center"/>
    </xf>
    <xf numFmtId="0" fontId="4" fillId="23" borderId="0" xfId="0" applyFont="1" applyFill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4" borderId="19" xfId="0" applyFont="1" applyFill="1" applyBorder="1" applyAlignment="1">
      <alignment horizontal="center"/>
    </xf>
    <xf numFmtId="0" fontId="25" fillId="4" borderId="18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27" fillId="21" borderId="0" xfId="0" applyFont="1" applyFill="1" applyAlignment="1">
      <alignment horizontal="center"/>
    </xf>
    <xf numFmtId="0" fontId="25" fillId="16" borderId="0" xfId="0" applyFont="1" applyFill="1" applyBorder="1" applyAlignment="1">
      <alignment horizontal="center"/>
    </xf>
    <xf numFmtId="0" fontId="31" fillId="21" borderId="16" xfId="0" applyFont="1" applyFill="1" applyBorder="1" applyAlignment="1">
      <alignment horizontal="center"/>
    </xf>
    <xf numFmtId="0" fontId="31" fillId="21" borderId="0" xfId="0" applyFont="1" applyFill="1" applyBorder="1" applyAlignment="1">
      <alignment horizontal="center"/>
    </xf>
    <xf numFmtId="0" fontId="31" fillId="21" borderId="17" xfId="0" applyFont="1" applyFill="1" applyBorder="1" applyAlignment="1">
      <alignment horizontal="center"/>
    </xf>
    <xf numFmtId="0" fontId="13" fillId="0" borderId="0" xfId="0" applyFont="1"/>
    <xf numFmtId="0" fontId="3" fillId="24" borderId="4" xfId="0" applyFont="1" applyFill="1" applyBorder="1" applyAlignment="1">
      <alignment horizontal="center" vertical="center" wrapText="1"/>
    </xf>
    <xf numFmtId="164" fontId="3" fillId="24" borderId="5" xfId="0" applyNumberFormat="1" applyFont="1" applyFill="1" applyBorder="1" applyAlignment="1">
      <alignment horizontal="center" vertical="center" wrapText="1"/>
    </xf>
    <xf numFmtId="164" fontId="3" fillId="24" borderId="6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0" fontId="4" fillId="23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164" fontId="3" fillId="24" borderId="3" xfId="0" applyNumberFormat="1" applyFont="1" applyFill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25" borderId="8" xfId="0" applyNumberFormat="1" applyFont="1" applyFill="1" applyBorder="1" applyAlignment="1">
      <alignment horizontal="center"/>
    </xf>
    <xf numFmtId="164" fontId="4" fillId="25" borderId="1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4" fillId="13" borderId="18" xfId="0" applyFont="1" applyFill="1" applyBorder="1"/>
    <xf numFmtId="0" fontId="4" fillId="13" borderId="12" xfId="0" applyFont="1" applyFill="1" applyBorder="1"/>
    <xf numFmtId="0" fontId="4" fillId="13" borderId="12" xfId="0" applyFont="1" applyFill="1" applyBorder="1" applyAlignment="1">
      <alignment horizontal="center"/>
    </xf>
    <xf numFmtId="0" fontId="4" fillId="13" borderId="20" xfId="0" applyFont="1" applyFill="1" applyBorder="1" applyAlignment="1">
      <alignment horizontal="center"/>
    </xf>
    <xf numFmtId="164" fontId="32" fillId="11" borderId="21" xfId="0" applyNumberFormat="1" applyFont="1" applyFill="1" applyBorder="1" applyAlignment="1">
      <alignment horizontal="center"/>
    </xf>
    <xf numFmtId="0" fontId="32" fillId="11" borderId="15" xfId="0" applyFont="1" applyFill="1" applyBorder="1" applyAlignment="1">
      <alignment horizontal="center"/>
    </xf>
    <xf numFmtId="164" fontId="32" fillId="12" borderId="15" xfId="0" applyNumberFormat="1" applyFont="1" applyFill="1" applyBorder="1" applyAlignment="1">
      <alignment horizontal="center"/>
    </xf>
    <xf numFmtId="0" fontId="32" fillId="12" borderId="15" xfId="0" applyFont="1" applyFill="1" applyBorder="1" applyAlignment="1">
      <alignment horizontal="center"/>
    </xf>
    <xf numFmtId="1" fontId="33" fillId="13" borderId="15" xfId="0" applyNumberFormat="1" applyFont="1" applyFill="1" applyBorder="1" applyAlignment="1">
      <alignment horizontal="center"/>
    </xf>
    <xf numFmtId="0" fontId="33" fillId="13" borderId="15" xfId="0" applyFont="1" applyFill="1" applyBorder="1" applyAlignment="1">
      <alignment horizontal="center"/>
    </xf>
    <xf numFmtId="2" fontId="32" fillId="14" borderId="15" xfId="0" applyNumberFormat="1" applyFont="1" applyFill="1" applyBorder="1" applyAlignment="1">
      <alignment horizontal="center"/>
    </xf>
    <xf numFmtId="0" fontId="32" fillId="14" borderId="15" xfId="0" applyFont="1" applyFill="1" applyBorder="1" applyAlignment="1">
      <alignment horizontal="center"/>
    </xf>
    <xf numFmtId="2" fontId="34" fillId="3" borderId="15" xfId="0" applyNumberFormat="1" applyFont="1" applyFill="1" applyBorder="1" applyAlignment="1">
      <alignment horizontal="center"/>
    </xf>
    <xf numFmtId="0" fontId="34" fillId="3" borderId="15" xfId="0" applyFont="1" applyFill="1" applyBorder="1" applyAlignment="1">
      <alignment horizontal="center"/>
    </xf>
    <xf numFmtId="0" fontId="4" fillId="24" borderId="18" xfId="0" applyFont="1" applyFill="1" applyBorder="1"/>
    <xf numFmtId="0" fontId="34" fillId="3" borderId="19" xfId="0" applyFont="1" applyFill="1" applyBorder="1" applyAlignment="1">
      <alignment horizontal="center"/>
    </xf>
    <xf numFmtId="0" fontId="4" fillId="24" borderId="12" xfId="0" applyFont="1" applyFill="1" applyBorder="1"/>
    <xf numFmtId="0" fontId="4" fillId="24" borderId="12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13" borderId="16" xfId="0" applyFont="1" applyFill="1" applyBorder="1"/>
    <xf numFmtId="0" fontId="6" fillId="13" borderId="15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/>
    </xf>
    <xf numFmtId="0" fontId="6" fillId="13" borderId="0" xfId="0" applyFont="1" applyFill="1" applyBorder="1"/>
    <xf numFmtId="0" fontId="6" fillId="13" borderId="17" xfId="0" applyFont="1" applyFill="1" applyBorder="1" applyAlignment="1">
      <alignment horizontal="center"/>
    </xf>
    <xf numFmtId="0" fontId="6" fillId="0" borderId="0" xfId="0" applyFont="1"/>
    <xf numFmtId="0" fontId="6" fillId="13" borderId="16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5" fillId="21" borderId="25" xfId="0" applyFont="1" applyFill="1" applyBorder="1" applyAlignment="1">
      <alignment horizontal="center"/>
    </xf>
    <xf numFmtId="0" fontId="35" fillId="21" borderId="26" xfId="0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5" borderId="0" xfId="0" applyNumberFormat="1" applyFont="1" applyFill="1" applyBorder="1" applyAlignment="1">
      <alignment horizontal="center"/>
    </xf>
    <xf numFmtId="2" fontId="4" fillId="0" borderId="10" xfId="0" applyNumberFormat="1" applyFont="1" applyBorder="1"/>
    <xf numFmtId="164" fontId="4" fillId="5" borderId="0" xfId="0" applyNumberFormat="1" applyFont="1" applyFill="1" applyBorder="1"/>
    <xf numFmtId="164" fontId="4" fillId="5" borderId="0" xfId="0" applyNumberFormat="1" applyFont="1" applyFill="1" applyBorder="1" applyAlignment="1">
      <alignment horizontal="center"/>
    </xf>
    <xf numFmtId="164" fontId="4" fillId="0" borderId="10" xfId="0" applyNumberFormat="1" applyFont="1" applyBorder="1"/>
    <xf numFmtId="2" fontId="4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12" xfId="0" applyNumberFormat="1" applyFont="1" applyFill="1" applyBorder="1"/>
    <xf numFmtId="164" fontId="4" fillId="4" borderId="0" xfId="0" applyNumberFormat="1" applyFont="1" applyFill="1" applyBorder="1"/>
    <xf numFmtId="164" fontId="4" fillId="4" borderId="0" xfId="0" applyNumberFormat="1" applyFont="1" applyFill="1" applyBorder="1" applyAlignment="1">
      <alignment horizontal="center"/>
    </xf>
    <xf numFmtId="0" fontId="23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 vertical="top" wrapText="1"/>
    </xf>
    <xf numFmtId="0" fontId="4" fillId="24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5" fillId="18" borderId="3" xfId="0" applyNumberFormat="1" applyFont="1" applyFill="1" applyBorder="1" applyAlignment="1">
      <alignment horizontal="center" vertical="top" wrapText="1"/>
    </xf>
    <xf numFmtId="2" fontId="5" fillId="5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0" fontId="36" fillId="17" borderId="0" xfId="0" applyFont="1" applyFill="1" applyAlignment="1">
      <alignment horizontal="center"/>
    </xf>
    <xf numFmtId="0" fontId="17" fillId="0" borderId="0" xfId="0" applyFont="1"/>
    <xf numFmtId="164" fontId="4" fillId="0" borderId="8" xfId="0" applyNumberFormat="1" applyFont="1" applyBorder="1" applyAlignment="1">
      <alignment horizontal="center"/>
    </xf>
    <xf numFmtId="2" fontId="33" fillId="13" borderId="15" xfId="0" applyNumberFormat="1" applyFont="1" applyFill="1" applyBorder="1" applyAlignment="1">
      <alignment horizontal="center"/>
    </xf>
    <xf numFmtId="2" fontId="6" fillId="13" borderId="15" xfId="0" applyNumberFormat="1" applyFont="1" applyFill="1" applyBorder="1" applyAlignment="1">
      <alignment horizontal="center" vertical="center"/>
    </xf>
    <xf numFmtId="0" fontId="23" fillId="21" borderId="25" xfId="0" applyFont="1" applyFill="1" applyBorder="1" applyAlignment="1">
      <alignment horizontal="center"/>
    </xf>
    <xf numFmtId="0" fontId="23" fillId="21" borderId="26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37" fillId="26" borderId="21" xfId="0" applyFont="1" applyFill="1" applyBorder="1" applyAlignment="1">
      <alignment horizontal="center"/>
    </xf>
    <xf numFmtId="0" fontId="38" fillId="3" borderId="16" xfId="0" applyFont="1" applyFill="1" applyBorder="1" applyAlignment="1">
      <alignment horizontal="center"/>
    </xf>
    <xf numFmtId="0" fontId="23" fillId="17" borderId="18" xfId="0" applyFont="1" applyFill="1" applyBorder="1" applyAlignment="1">
      <alignment horizontal="center"/>
    </xf>
    <xf numFmtId="0" fontId="37" fillId="26" borderId="16" xfId="0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39" fillId="12" borderId="21" xfId="0" applyFont="1" applyFill="1" applyBorder="1" applyAlignment="1">
      <alignment horizontal="center"/>
    </xf>
    <xf numFmtId="0" fontId="40" fillId="26" borderId="16" xfId="0" applyFont="1" applyFill="1" applyBorder="1" applyAlignment="1">
      <alignment horizontal="center"/>
    </xf>
    <xf numFmtId="0" fontId="41" fillId="3" borderId="16" xfId="0" applyFont="1" applyFill="1" applyBorder="1" applyAlignment="1">
      <alignment horizontal="center"/>
    </xf>
    <xf numFmtId="0" fontId="39" fillId="12" borderId="16" xfId="0" applyFont="1" applyFill="1" applyBorder="1" applyAlignment="1">
      <alignment horizontal="center"/>
    </xf>
    <xf numFmtId="0" fontId="42" fillId="3" borderId="16" xfId="0" applyFont="1" applyFill="1" applyBorder="1" applyAlignment="1">
      <alignment horizontal="center"/>
    </xf>
    <xf numFmtId="0" fontId="39" fillId="17" borderId="16" xfId="0" applyFont="1" applyFill="1" applyBorder="1" applyAlignment="1">
      <alignment horizontal="center"/>
    </xf>
    <xf numFmtId="0" fontId="40" fillId="26" borderId="18" xfId="0" applyFont="1" applyFill="1" applyBorder="1" applyAlignment="1">
      <alignment horizontal="center"/>
    </xf>
    <xf numFmtId="0" fontId="40" fillId="26" borderId="21" xfId="0" applyFont="1" applyFill="1" applyBorder="1" applyAlignment="1">
      <alignment horizontal="center"/>
    </xf>
    <xf numFmtId="0" fontId="39" fillId="17" borderId="1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23" fillId="17" borderId="16" xfId="0" applyFont="1" applyFill="1" applyBorder="1" applyAlignment="1">
      <alignment horizontal="center"/>
    </xf>
    <xf numFmtId="164" fontId="4" fillId="10" borderId="27" xfId="0" applyNumberFormat="1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1" fontId="3" fillId="5" borderId="30" xfId="0" applyNumberFormat="1" applyFont="1" applyFill="1" applyBorder="1" applyAlignment="1">
      <alignment horizontal="center" vertical="center" wrapText="1"/>
    </xf>
    <xf numFmtId="164" fontId="1" fillId="5" borderId="30" xfId="0" applyNumberFormat="1" applyFont="1" applyFill="1" applyBorder="1" applyAlignment="1">
      <alignment horizontal="center" vertical="center" wrapText="1"/>
    </xf>
    <xf numFmtId="164" fontId="1" fillId="5" borderId="31" xfId="0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 vertical="top" wrapText="1"/>
    </xf>
    <xf numFmtId="0" fontId="4" fillId="24" borderId="22" xfId="0" applyFont="1" applyFill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1" fontId="3" fillId="5" borderId="3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5" fillId="18" borderId="10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 vertical="top" wrapText="1"/>
    </xf>
    <xf numFmtId="0" fontId="43" fillId="3" borderId="16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/>
    </xf>
    <xf numFmtId="0" fontId="43" fillId="3" borderId="25" xfId="0" applyFont="1" applyFill="1" applyBorder="1" applyAlignment="1">
      <alignment horizontal="center"/>
    </xf>
    <xf numFmtId="0" fontId="23" fillId="12" borderId="25" xfId="0" applyFont="1" applyFill="1" applyBorder="1" applyAlignment="1">
      <alignment horizontal="center"/>
    </xf>
    <xf numFmtId="0" fontId="23" fillId="11" borderId="25" xfId="0" applyFont="1" applyFill="1" applyBorder="1" applyAlignment="1">
      <alignment horizontal="center"/>
    </xf>
    <xf numFmtId="0" fontId="37" fillId="26" borderId="26" xfId="0" applyFont="1" applyFill="1" applyBorder="1" applyAlignment="1">
      <alignment horizontal="center"/>
    </xf>
    <xf numFmtId="0" fontId="37" fillId="26" borderId="25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vertical="center" wrapText="1"/>
    </xf>
    <xf numFmtId="2" fontId="5" fillId="25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1" fontId="19" fillId="5" borderId="3" xfId="0" applyNumberFormat="1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64" fontId="3" fillId="16" borderId="5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16" borderId="35" xfId="0" applyNumberFormat="1" applyFont="1" applyFill="1" applyBorder="1" applyAlignment="1">
      <alignment horizontal="center" vertical="center" wrapText="1"/>
    </xf>
    <xf numFmtId="1" fontId="5" fillId="3" borderId="36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164" fontId="5" fillId="3" borderId="37" xfId="0" applyNumberFormat="1" applyFont="1" applyFill="1" applyBorder="1" applyAlignment="1">
      <alignment horizontal="center" vertical="top" wrapText="1"/>
    </xf>
    <xf numFmtId="0" fontId="4" fillId="13" borderId="7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164" fontId="0" fillId="6" borderId="37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5" borderId="12" xfId="0" applyNumberFormat="1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 vertical="top" wrapText="1"/>
    </xf>
    <xf numFmtId="0" fontId="39" fillId="14" borderId="16" xfId="0" applyFont="1" applyFill="1" applyBorder="1" applyAlignment="1">
      <alignment horizontal="center"/>
    </xf>
    <xf numFmtId="0" fontId="37" fillId="26" borderId="7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24" borderId="24" xfId="0" applyFont="1" applyFill="1" applyBorder="1" applyAlignment="1">
      <alignment horizontal="center"/>
    </xf>
    <xf numFmtId="0" fontId="2" fillId="24" borderId="25" xfId="0" applyFont="1" applyFill="1" applyBorder="1" applyAlignment="1">
      <alignment horizontal="center"/>
    </xf>
    <xf numFmtId="0" fontId="2" fillId="24" borderId="26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16" borderId="24" xfId="0" applyFont="1" applyFill="1" applyBorder="1" applyAlignment="1">
      <alignment horizontal="center"/>
    </xf>
    <xf numFmtId="0" fontId="2" fillId="16" borderId="25" xfId="0" applyFont="1" applyFill="1" applyBorder="1" applyAlignment="1">
      <alignment horizontal="center"/>
    </xf>
    <xf numFmtId="0" fontId="2" fillId="16" borderId="26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10" borderId="25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/>
    </xf>
    <xf numFmtId="164" fontId="22" fillId="0" borderId="22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2" fontId="2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2" fillId="2" borderId="10" xfId="0" applyNumberFormat="1" applyFont="1" applyFill="1" applyBorder="1" applyAlignment="1">
      <alignment horizontal="center" vertical="top" wrapText="1"/>
    </xf>
    <xf numFmtId="164" fontId="22" fillId="0" borderId="10" xfId="0" applyNumberFormat="1" applyFont="1" applyFill="1" applyBorder="1" applyAlignment="1">
      <alignment horizontal="center" vertical="top" wrapText="1"/>
    </xf>
    <xf numFmtId="164" fontId="22" fillId="2" borderId="22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164" fontId="2" fillId="0" borderId="32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" fontId="22" fillId="3" borderId="2" xfId="0" applyNumberFormat="1" applyFont="1" applyFill="1" applyBorder="1" applyAlignment="1">
      <alignment horizontal="center" vertical="top" wrapText="1"/>
    </xf>
    <xf numFmtId="2" fontId="22" fillId="0" borderId="2" xfId="0" applyNumberFormat="1" applyFont="1" applyFill="1" applyBorder="1" applyAlignment="1">
      <alignment horizontal="center" vertical="top" wrapText="1"/>
    </xf>
    <xf numFmtId="2" fontId="22" fillId="0" borderId="3" xfId="0" applyNumberFormat="1" applyFont="1" applyFill="1" applyBorder="1" applyAlignment="1">
      <alignment horizontal="center" vertical="top" wrapText="1"/>
    </xf>
    <xf numFmtId="1" fontId="22" fillId="0" borderId="3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/>
    </xf>
    <xf numFmtId="1" fontId="22" fillId="0" borderId="2" xfId="0" applyNumberFormat="1" applyFont="1" applyFill="1" applyBorder="1" applyAlignment="1">
      <alignment horizontal="center" vertical="top" wrapText="1"/>
    </xf>
    <xf numFmtId="2" fontId="22" fillId="0" borderId="2" xfId="0" applyNumberFormat="1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>
      <alignment horizontal="center" vertical="top" wrapText="1"/>
    </xf>
    <xf numFmtId="0" fontId="4" fillId="26" borderId="1" xfId="0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 vertical="center"/>
    </xf>
    <xf numFmtId="0" fontId="4" fillId="23" borderId="3" xfId="0" applyFont="1" applyFill="1" applyBorder="1" applyAlignment="1">
      <alignment horizontal="center"/>
    </xf>
    <xf numFmtId="1" fontId="19" fillId="5" borderId="2" xfId="0" applyNumberFormat="1" applyFont="1" applyFill="1" applyBorder="1" applyAlignment="1">
      <alignment horizontal="center" vertical="center" wrapText="1"/>
    </xf>
    <xf numFmtId="2" fontId="19" fillId="5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/>
    <xf numFmtId="0" fontId="17" fillId="4" borderId="7" xfId="0" applyFont="1" applyFill="1" applyBorder="1"/>
    <xf numFmtId="0" fontId="17" fillId="4" borderId="9" xfId="0" applyFont="1" applyFill="1" applyBorder="1"/>
    <xf numFmtId="0" fontId="17" fillId="24" borderId="4" xfId="0" applyFont="1" applyFill="1" applyBorder="1"/>
    <xf numFmtId="0" fontId="17" fillId="24" borderId="7" xfId="0" applyFont="1" applyFill="1" applyBorder="1"/>
    <xf numFmtId="0" fontId="17" fillId="24" borderId="9" xfId="0" applyFont="1" applyFill="1" applyBorder="1"/>
    <xf numFmtId="0" fontId="17" fillId="6" borderId="3" xfId="0" applyFont="1" applyFill="1" applyBorder="1"/>
    <xf numFmtId="0" fontId="17" fillId="6" borderId="33" xfId="0" applyFont="1" applyFill="1" applyBorder="1"/>
    <xf numFmtId="2" fontId="19" fillId="5" borderId="3" xfId="0" applyNumberFormat="1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/>
    </xf>
    <xf numFmtId="0" fontId="4" fillId="13" borderId="38" xfId="0" applyFont="1" applyFill="1" applyBorder="1" applyAlignment="1">
      <alignment horizontal="center"/>
    </xf>
    <xf numFmtId="164" fontId="22" fillId="0" borderId="32" xfId="0" applyNumberFormat="1" applyFont="1" applyFill="1" applyBorder="1" applyAlignment="1">
      <alignment horizontal="center" vertical="top" wrapText="1"/>
    </xf>
    <xf numFmtId="164" fontId="22" fillId="3" borderId="32" xfId="0" applyNumberFormat="1" applyFont="1" applyFill="1" applyBorder="1" applyAlignment="1">
      <alignment horizontal="center" vertical="top" wrapText="1"/>
    </xf>
    <xf numFmtId="0" fontId="12" fillId="13" borderId="21" xfId="0" applyFont="1" applyFill="1" applyBorder="1" applyAlignment="1">
      <alignment horizontal="center"/>
    </xf>
    <xf numFmtId="0" fontId="19" fillId="5" borderId="39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/>
    </xf>
    <xf numFmtId="1" fontId="19" fillId="5" borderId="39" xfId="0" applyNumberFormat="1" applyFont="1" applyFill="1" applyBorder="1" applyAlignment="1">
      <alignment horizontal="center" vertical="center" wrapText="1"/>
    </xf>
    <xf numFmtId="164" fontId="19" fillId="5" borderId="39" xfId="0" applyNumberFormat="1" applyFont="1" applyFill="1" applyBorder="1" applyAlignment="1">
      <alignment horizontal="center" vertical="center" wrapText="1"/>
    </xf>
    <xf numFmtId="164" fontId="19" fillId="5" borderId="19" xfId="0" applyNumberFormat="1" applyFont="1" applyFill="1" applyBorder="1" applyAlignment="1">
      <alignment horizontal="center" vertical="center" wrapText="1"/>
    </xf>
    <xf numFmtId="0" fontId="17" fillId="23" borderId="4" xfId="0" applyFont="1" applyFill="1" applyBorder="1"/>
    <xf numFmtId="164" fontId="4" fillId="23" borderId="37" xfId="0" applyNumberFormat="1" applyFont="1" applyFill="1" applyBorder="1" applyAlignment="1">
      <alignment horizontal="center"/>
    </xf>
    <xf numFmtId="0" fontId="17" fillId="23" borderId="7" xfId="0" applyFont="1" applyFill="1" applyBorder="1"/>
    <xf numFmtId="164" fontId="4" fillId="23" borderId="8" xfId="0" applyNumberFormat="1" applyFont="1" applyFill="1" applyBorder="1" applyAlignment="1">
      <alignment horizontal="center"/>
    </xf>
    <xf numFmtId="0" fontId="17" fillId="23" borderId="9" xfId="0" applyFont="1" applyFill="1" applyBorder="1"/>
    <xf numFmtId="164" fontId="4" fillId="23" borderId="11" xfId="0" applyNumberFormat="1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vertical="top" wrapText="1"/>
    </xf>
    <xf numFmtId="164" fontId="2" fillId="3" borderId="22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44" fillId="26" borderId="7" xfId="0" applyFont="1" applyFill="1" applyBorder="1" applyAlignment="1">
      <alignment horizontal="center"/>
    </xf>
    <xf numFmtId="0" fontId="24" fillId="26" borderId="16" xfId="0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 vertical="top" wrapText="1"/>
    </xf>
    <xf numFmtId="0" fontId="24" fillId="26" borderId="18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164" fontId="5" fillId="0" borderId="27" xfId="0" applyNumberFormat="1" applyFont="1" applyFill="1" applyBorder="1" applyAlignment="1">
      <alignment horizontal="center" vertical="top" wrapText="1"/>
    </xf>
    <xf numFmtId="2" fontId="5" fillId="0" borderId="27" xfId="0" applyNumberFormat="1" applyFont="1" applyFill="1" applyBorder="1" applyAlignment="1">
      <alignment horizontal="center" vertical="top" wrapText="1"/>
    </xf>
    <xf numFmtId="0" fontId="43" fillId="3" borderId="18" xfId="0" applyFont="1" applyFill="1" applyBorder="1" applyAlignment="1">
      <alignment horizontal="center"/>
    </xf>
    <xf numFmtId="0" fontId="17" fillId="20" borderId="1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/>
    </xf>
    <xf numFmtId="0" fontId="17" fillId="0" borderId="0" xfId="0" applyFont="1" applyBorder="1"/>
    <xf numFmtId="0" fontId="4" fillId="1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164" fontId="3" fillId="5" borderId="33" xfId="0" applyNumberFormat="1" applyFont="1" applyFill="1" applyBorder="1" applyAlignment="1">
      <alignment horizontal="center" vertical="center" wrapText="1"/>
    </xf>
    <xf numFmtId="164" fontId="5" fillId="16" borderId="8" xfId="0" applyNumberFormat="1" applyFont="1" applyFill="1" applyBorder="1" applyAlignment="1">
      <alignment horizontal="center" vertical="top" wrapText="1"/>
    </xf>
    <xf numFmtId="164" fontId="5" fillId="5" borderId="37" xfId="0" applyNumberFormat="1" applyFont="1" applyFill="1" applyBorder="1" applyAlignment="1">
      <alignment horizontal="center" vertical="top" wrapText="1"/>
    </xf>
    <xf numFmtId="164" fontId="5" fillId="5" borderId="8" xfId="0" applyNumberFormat="1" applyFont="1" applyFill="1" applyBorder="1" applyAlignment="1">
      <alignment horizontal="center" vertical="top" wrapText="1"/>
    </xf>
    <xf numFmtId="0" fontId="4" fillId="15" borderId="22" xfId="0" applyFont="1" applyFill="1" applyBorder="1" applyAlignment="1">
      <alignment horizontal="center"/>
    </xf>
    <xf numFmtId="164" fontId="5" fillId="15" borderId="8" xfId="0" applyNumberFormat="1" applyFont="1" applyFill="1" applyBorder="1" applyAlignment="1">
      <alignment horizontal="center" vertical="top" wrapText="1"/>
    </xf>
    <xf numFmtId="0" fontId="4" fillId="15" borderId="10" xfId="0" applyFont="1" applyFill="1" applyBorder="1" applyAlignment="1">
      <alignment horizontal="center"/>
    </xf>
    <xf numFmtId="164" fontId="5" fillId="15" borderId="11" xfId="0" applyNumberFormat="1" applyFont="1" applyFill="1" applyBorder="1" applyAlignment="1">
      <alignment horizontal="center" vertical="top" wrapText="1"/>
    </xf>
    <xf numFmtId="0" fontId="17" fillId="0" borderId="12" xfId="0" applyFont="1" applyBorder="1"/>
    <xf numFmtId="2" fontId="5" fillId="3" borderId="1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6" borderId="11" xfId="0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center" vertical="top" wrapText="1"/>
    </xf>
    <xf numFmtId="2" fontId="21" fillId="0" borderId="2" xfId="0" applyNumberFormat="1" applyFont="1" applyFill="1" applyBorder="1" applyAlignment="1">
      <alignment horizontal="center" vertical="top" wrapText="1"/>
    </xf>
    <xf numFmtId="0" fontId="17" fillId="26" borderId="1" xfId="0" applyFont="1" applyFill="1" applyBorder="1" applyAlignment="1">
      <alignment horizontal="center"/>
    </xf>
    <xf numFmtId="164" fontId="17" fillId="6" borderId="8" xfId="0" applyNumberFormat="1" applyFont="1" applyFill="1" applyBorder="1" applyAlignment="1">
      <alignment horizontal="center"/>
    </xf>
    <xf numFmtId="164" fontId="17" fillId="6" borderId="11" xfId="0" applyNumberFormat="1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17" fillId="26" borderId="22" xfId="0" applyFont="1" applyFill="1" applyBorder="1" applyAlignment="1">
      <alignment horizontal="center"/>
    </xf>
    <xf numFmtId="164" fontId="19" fillId="4" borderId="3" xfId="0" applyNumberFormat="1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4" fillId="24" borderId="32" xfId="0" applyFont="1" applyFill="1" applyBorder="1" applyAlignment="1">
      <alignment horizontal="center"/>
    </xf>
    <xf numFmtId="0" fontId="17" fillId="26" borderId="22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1" fontId="19" fillId="5" borderId="33" xfId="0" applyNumberFormat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/>
    </xf>
    <xf numFmtId="0" fontId="4" fillId="25" borderId="27" xfId="0" applyFont="1" applyFill="1" applyBorder="1" applyAlignment="1">
      <alignment horizontal="center"/>
    </xf>
    <xf numFmtId="164" fontId="5" fillId="5" borderId="41" xfId="0" applyNumberFormat="1" applyFont="1" applyFill="1" applyBorder="1" applyAlignment="1">
      <alignment horizontal="center" vertical="top" wrapText="1"/>
    </xf>
    <xf numFmtId="164" fontId="5" fillId="15" borderId="8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/>
    </xf>
    <xf numFmtId="164" fontId="2" fillId="3" borderId="3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vertical="center" wrapText="1"/>
    </xf>
    <xf numFmtId="164" fontId="3" fillId="24" borderId="44" xfId="0" applyNumberFormat="1" applyFont="1" applyFill="1" applyBorder="1" applyAlignment="1">
      <alignment horizontal="center" vertical="center" wrapText="1"/>
    </xf>
    <xf numFmtId="164" fontId="3" fillId="24" borderId="31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top" wrapText="1"/>
    </xf>
    <xf numFmtId="0" fontId="3" fillId="24" borderId="4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64" fontId="3" fillId="24" borderId="45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64" fontId="2" fillId="5" borderId="8" xfId="0" applyNumberFormat="1" applyFont="1" applyFill="1" applyBorder="1" applyAlignment="1">
      <alignment horizontal="center"/>
    </xf>
    <xf numFmtId="1" fontId="5" fillId="27" borderId="13" xfId="0" applyNumberFormat="1" applyFont="1" applyFill="1" applyBorder="1" applyAlignment="1">
      <alignment horizontal="center" vertical="top" wrapText="1"/>
    </xf>
    <xf numFmtId="2" fontId="5" fillId="27" borderId="13" xfId="0" applyNumberFormat="1" applyFont="1" applyFill="1" applyBorder="1" applyAlignment="1">
      <alignment horizontal="center" vertical="top" wrapText="1"/>
    </xf>
    <xf numFmtId="164" fontId="4" fillId="27" borderId="8" xfId="0" applyNumberFormat="1" applyFont="1" applyFill="1" applyBorder="1" applyAlignment="1">
      <alignment horizontal="center"/>
    </xf>
    <xf numFmtId="1" fontId="5" fillId="9" borderId="3" xfId="0" applyNumberFormat="1" applyFont="1" applyFill="1" applyBorder="1" applyAlignment="1">
      <alignment horizontal="center" vertical="top" wrapText="1"/>
    </xf>
    <xf numFmtId="2" fontId="5" fillId="9" borderId="3" xfId="0" applyNumberFormat="1" applyFont="1" applyFill="1" applyBorder="1" applyAlignment="1">
      <alignment horizontal="center" vertical="center" wrapText="1"/>
    </xf>
    <xf numFmtId="2" fontId="5" fillId="27" borderId="3" xfId="0" applyNumberFormat="1" applyFont="1" applyFill="1" applyBorder="1" applyAlignment="1">
      <alignment horizontal="center" vertical="top" wrapText="1"/>
    </xf>
    <xf numFmtId="164" fontId="5" fillId="27" borderId="37" xfId="0" applyNumberFormat="1" applyFont="1" applyFill="1" applyBorder="1" applyAlignment="1">
      <alignment horizontal="center" vertical="top" wrapText="1"/>
    </xf>
    <xf numFmtId="164" fontId="0" fillId="27" borderId="8" xfId="0" applyNumberFormat="1" applyFill="1" applyBorder="1" applyAlignment="1">
      <alignment horizontal="center"/>
    </xf>
    <xf numFmtId="1" fontId="22" fillId="3" borderId="1" xfId="0" applyNumberFormat="1" applyFont="1" applyFill="1" applyBorder="1" applyAlignment="1">
      <alignment horizontal="center" vertical="top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2" fillId="24" borderId="32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/>
    </xf>
    <xf numFmtId="1" fontId="5" fillId="29" borderId="36" xfId="0" applyNumberFormat="1" applyFont="1" applyFill="1" applyBorder="1" applyAlignment="1">
      <alignment horizontal="center" vertical="top" wrapText="1"/>
    </xf>
    <xf numFmtId="0" fontId="4" fillId="30" borderId="1" xfId="0" applyFont="1" applyFill="1" applyBorder="1" applyAlignment="1">
      <alignment horizontal="center"/>
    </xf>
    <xf numFmtId="1" fontId="5" fillId="28" borderId="36" xfId="0" applyNumberFormat="1" applyFont="1" applyFill="1" applyBorder="1" applyAlignment="1">
      <alignment horizontal="center" vertical="top" wrapText="1"/>
    </xf>
    <xf numFmtId="0" fontId="2" fillId="23" borderId="3" xfId="0" applyFont="1" applyFill="1" applyBorder="1" applyAlignment="1">
      <alignment horizontal="center"/>
    </xf>
    <xf numFmtId="164" fontId="4" fillId="27" borderId="32" xfId="0" applyNumberFormat="1" applyFont="1" applyFill="1" applyBorder="1" applyAlignment="1">
      <alignment horizontal="center"/>
    </xf>
    <xf numFmtId="0" fontId="17" fillId="6" borderId="2" xfId="0" applyFont="1" applyFill="1" applyBorder="1"/>
    <xf numFmtId="164" fontId="4" fillId="27" borderId="37" xfId="0" applyNumberFormat="1" applyFont="1" applyFill="1" applyBorder="1" applyAlignment="1">
      <alignment horizontal="center"/>
    </xf>
    <xf numFmtId="164" fontId="4" fillId="16" borderId="8" xfId="0" applyNumberFormat="1" applyFont="1" applyFill="1" applyBorder="1" applyAlignment="1">
      <alignment horizontal="center"/>
    </xf>
    <xf numFmtId="164" fontId="4" fillId="16" borderId="11" xfId="0" applyNumberFormat="1" applyFont="1" applyFill="1" applyBorder="1" applyAlignment="1">
      <alignment horizontal="center"/>
    </xf>
    <xf numFmtId="0" fontId="18" fillId="13" borderId="7" xfId="0" applyFont="1" applyFill="1" applyBorder="1" applyAlignment="1">
      <alignment horizontal="center"/>
    </xf>
    <xf numFmtId="164" fontId="0" fillId="27" borderId="37" xfId="0" applyNumberFormat="1" applyFill="1" applyBorder="1" applyAlignment="1">
      <alignment horizontal="center"/>
    </xf>
    <xf numFmtId="0" fontId="44" fillId="26" borderId="25" xfId="0" applyFont="1" applyFill="1" applyBorder="1" applyAlignment="1">
      <alignment horizontal="center"/>
    </xf>
    <xf numFmtId="0" fontId="23" fillId="14" borderId="26" xfId="0" applyFont="1" applyFill="1" applyBorder="1" applyAlignment="1">
      <alignment horizontal="center"/>
    </xf>
    <xf numFmtId="0" fontId="48" fillId="26" borderId="4" xfId="0" applyFont="1" applyFill="1" applyBorder="1" applyAlignment="1">
      <alignment horizontal="center"/>
    </xf>
    <xf numFmtId="0" fontId="44" fillId="26" borderId="25" xfId="0" applyFont="1" applyFill="1" applyBorder="1" applyAlignment="1">
      <alignment horizontal="center" vertical="center"/>
    </xf>
    <xf numFmtId="0" fontId="4" fillId="15" borderId="39" xfId="0" applyFont="1" applyFill="1" applyBorder="1" applyAlignment="1">
      <alignment horizontal="center" vertical="center"/>
    </xf>
    <xf numFmtId="0" fontId="4" fillId="31" borderId="24" xfId="0" applyFont="1" applyFill="1" applyBorder="1" applyAlignment="1">
      <alignment horizontal="center"/>
    </xf>
    <xf numFmtId="0" fontId="4" fillId="31" borderId="25" xfId="0" applyFont="1" applyFill="1" applyBorder="1" applyAlignment="1">
      <alignment horizontal="center"/>
    </xf>
    <xf numFmtId="0" fontId="4" fillId="31" borderId="26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64" fontId="4" fillId="31" borderId="8" xfId="0" applyNumberFormat="1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/>
    </xf>
    <xf numFmtId="0" fontId="24" fillId="26" borderId="26" xfId="0" applyFont="1" applyFill="1" applyBorder="1" applyAlignment="1">
      <alignment horizontal="center"/>
    </xf>
    <xf numFmtId="2" fontId="5" fillId="31" borderId="13" xfId="0" applyNumberFormat="1" applyFont="1" applyFill="1" applyBorder="1" applyAlignment="1">
      <alignment horizontal="center" vertical="top" wrapText="1"/>
    </xf>
    <xf numFmtId="0" fontId="49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vertical="center"/>
    </xf>
    <xf numFmtId="0" fontId="49" fillId="0" borderId="0" xfId="0" applyFont="1"/>
    <xf numFmtId="0" fontId="49" fillId="0" borderId="0" xfId="0" applyFont="1" applyBorder="1"/>
    <xf numFmtId="0" fontId="49" fillId="0" borderId="12" xfId="0" applyFont="1" applyFill="1" applyBorder="1"/>
    <xf numFmtId="0" fontId="49" fillId="0" borderId="0" xfId="0" applyFont="1" applyFill="1" applyBorder="1"/>
    <xf numFmtId="0" fontId="49" fillId="0" borderId="12" xfId="0" applyFont="1" applyBorder="1"/>
    <xf numFmtId="0" fontId="49" fillId="0" borderId="15" xfId="0" applyFont="1" applyBorder="1"/>
    <xf numFmtId="0" fontId="4" fillId="32" borderId="24" xfId="0" applyFont="1" applyFill="1" applyBorder="1" applyAlignment="1">
      <alignment horizontal="center"/>
    </xf>
    <xf numFmtId="0" fontId="4" fillId="32" borderId="25" xfId="0" applyFont="1" applyFill="1" applyBorder="1" applyAlignment="1">
      <alignment horizontal="center"/>
    </xf>
    <xf numFmtId="0" fontId="4" fillId="32" borderId="26" xfId="0" applyFont="1" applyFill="1" applyBorder="1" applyAlignment="1">
      <alignment horizontal="center"/>
    </xf>
    <xf numFmtId="0" fontId="4" fillId="33" borderId="24" xfId="0" applyFont="1" applyFill="1" applyBorder="1" applyAlignment="1">
      <alignment horizontal="center"/>
    </xf>
    <xf numFmtId="0" fontId="4" fillId="33" borderId="25" xfId="0" applyFont="1" applyFill="1" applyBorder="1" applyAlignment="1">
      <alignment horizontal="center"/>
    </xf>
    <xf numFmtId="0" fontId="4" fillId="33" borderId="26" xfId="0" applyFont="1" applyFill="1" applyBorder="1" applyAlignment="1">
      <alignment horizontal="center"/>
    </xf>
    <xf numFmtId="164" fontId="5" fillId="34" borderId="1" xfId="0" applyNumberFormat="1" applyFont="1" applyFill="1" applyBorder="1" applyAlignment="1">
      <alignment horizontal="center" vertical="top" wrapText="1"/>
    </xf>
    <xf numFmtId="0" fontId="23" fillId="12" borderId="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3" fillId="11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49" fillId="0" borderId="1" xfId="0" applyFont="1" applyBorder="1"/>
    <xf numFmtId="0" fontId="49" fillId="0" borderId="1" xfId="0" applyFont="1" applyFill="1" applyBorder="1"/>
    <xf numFmtId="0" fontId="49" fillId="0" borderId="0" xfId="0" applyFont="1" applyFill="1" applyBorder="1" applyAlignment="1">
      <alignment horizontal="center"/>
    </xf>
    <xf numFmtId="0" fontId="49" fillId="0" borderId="12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17" fillId="5" borderId="47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2" fontId="5" fillId="28" borderId="3" xfId="0" applyNumberFormat="1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center"/>
    </xf>
    <xf numFmtId="0" fontId="49" fillId="29" borderId="1" xfId="0" applyFont="1" applyFill="1" applyBorder="1"/>
    <xf numFmtId="0" fontId="49" fillId="29" borderId="15" xfId="0" applyFont="1" applyFill="1" applyBorder="1" applyAlignment="1">
      <alignment horizontal="center"/>
    </xf>
    <xf numFmtId="0" fontId="49" fillId="29" borderId="0" xfId="0" applyFont="1" applyFill="1" applyBorder="1"/>
    <xf numFmtId="0" fontId="24" fillId="26" borderId="27" xfId="0" applyFont="1" applyFill="1" applyBorder="1" applyAlignment="1">
      <alignment horizontal="center"/>
    </xf>
    <xf numFmtId="0" fontId="49" fillId="0" borderId="27" xfId="0" applyFont="1" applyBorder="1"/>
    <xf numFmtId="164" fontId="2" fillId="6" borderId="27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 vertical="top" wrapText="1"/>
    </xf>
    <xf numFmtId="164" fontId="3" fillId="5" borderId="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top" wrapText="1"/>
    </xf>
    <xf numFmtId="1" fontId="5" fillId="3" borderId="11" xfId="0" applyNumberFormat="1" applyFont="1" applyFill="1" applyBorder="1" applyAlignment="1">
      <alignment horizontal="center" vertical="top" wrapText="1"/>
    </xf>
    <xf numFmtId="2" fontId="5" fillId="4" borderId="47" xfId="0" applyNumberFormat="1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top" wrapText="1"/>
    </xf>
    <xf numFmtId="2" fontId="5" fillId="3" borderId="11" xfId="0" applyNumberFormat="1" applyFont="1" applyFill="1" applyBorder="1" applyAlignment="1">
      <alignment horizontal="center" vertical="top" wrapText="1"/>
    </xf>
    <xf numFmtId="164" fontId="5" fillId="25" borderId="8" xfId="0" applyNumberFormat="1" applyFont="1" applyFill="1" applyBorder="1" applyAlignment="1">
      <alignment horizontal="center" vertical="top" wrapText="1"/>
    </xf>
    <xf numFmtId="164" fontId="5" fillId="25" borderId="11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1" fontId="5" fillId="25" borderId="8" xfId="0" applyNumberFormat="1" applyFont="1" applyFill="1" applyBorder="1" applyAlignment="1">
      <alignment horizontal="center" vertical="top" wrapText="1"/>
    </xf>
    <xf numFmtId="1" fontId="5" fillId="25" borderId="11" xfId="0" applyNumberFormat="1" applyFont="1" applyFill="1" applyBorder="1" applyAlignment="1">
      <alignment horizontal="center" vertical="top" wrapText="1"/>
    </xf>
    <xf numFmtId="2" fontId="5" fillId="25" borderId="8" xfId="0" applyNumberFormat="1" applyFont="1" applyFill="1" applyBorder="1" applyAlignment="1">
      <alignment horizontal="right" vertical="top" wrapText="1"/>
    </xf>
    <xf numFmtId="2" fontId="5" fillId="0" borderId="10" xfId="0" applyNumberFormat="1" applyFont="1" applyFill="1" applyBorder="1" applyAlignment="1">
      <alignment horizontal="right" vertical="top" wrapText="1"/>
    </xf>
    <xf numFmtId="2" fontId="5" fillId="25" borderId="11" xfId="0" applyNumberFormat="1" applyFont="1" applyFill="1" applyBorder="1" applyAlignment="1">
      <alignment horizontal="right" vertical="top" wrapText="1"/>
    </xf>
    <xf numFmtId="2" fontId="5" fillId="25" borderId="1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2" fontId="5" fillId="28" borderId="47" xfId="0" applyNumberFormat="1" applyFont="1" applyFill="1" applyBorder="1" applyAlignment="1">
      <alignment horizontal="center" vertical="top" wrapText="1"/>
    </xf>
    <xf numFmtId="0" fontId="4" fillId="36" borderId="32" xfId="0" applyFont="1" applyFill="1" applyBorder="1" applyAlignment="1">
      <alignment horizontal="center"/>
    </xf>
    <xf numFmtId="0" fontId="4" fillId="36" borderId="1" xfId="0" applyFont="1" applyFill="1" applyBorder="1" applyAlignment="1">
      <alignment horizontal="center"/>
    </xf>
    <xf numFmtId="164" fontId="5" fillId="36" borderId="1" xfId="0" applyNumberFormat="1" applyFont="1" applyFill="1" applyBorder="1" applyAlignment="1">
      <alignment horizontal="center" vertical="top" wrapText="1"/>
    </xf>
    <xf numFmtId="164" fontId="5" fillId="36" borderId="8" xfId="0" applyNumberFormat="1" applyFont="1" applyFill="1" applyBorder="1" applyAlignment="1">
      <alignment horizontal="center" vertical="top" wrapText="1"/>
    </xf>
    <xf numFmtId="2" fontId="5" fillId="36" borderId="47" xfId="0" applyNumberFormat="1" applyFont="1" applyFill="1" applyBorder="1" applyAlignment="1">
      <alignment horizontal="right" vertical="top" wrapText="1"/>
    </xf>
    <xf numFmtId="2" fontId="5" fillId="36" borderId="8" xfId="0" applyNumberFormat="1" applyFont="1" applyFill="1" applyBorder="1" applyAlignment="1">
      <alignment horizontal="center" vertical="top" wrapText="1"/>
    </xf>
    <xf numFmtId="1" fontId="5" fillId="36" borderId="8" xfId="0" applyNumberFormat="1" applyFont="1" applyFill="1" applyBorder="1" applyAlignment="1">
      <alignment horizontal="center" vertical="top" wrapText="1"/>
    </xf>
    <xf numFmtId="164" fontId="4" fillId="36" borderId="8" xfId="0" applyNumberFormat="1" applyFont="1" applyFill="1" applyBorder="1" applyAlignment="1">
      <alignment horizontal="center"/>
    </xf>
    <xf numFmtId="0" fontId="4" fillId="36" borderId="0" xfId="0" applyFont="1" applyFill="1" applyBorder="1"/>
    <xf numFmtId="164" fontId="4" fillId="36" borderId="47" xfId="0" applyNumberFormat="1" applyFont="1" applyFill="1" applyBorder="1" applyAlignment="1">
      <alignment horizontal="center"/>
    </xf>
    <xf numFmtId="1" fontId="5" fillId="36" borderId="47" xfId="0" applyNumberFormat="1" applyFont="1" applyFill="1" applyBorder="1" applyAlignment="1">
      <alignment horizontal="center" vertical="top" wrapText="1"/>
    </xf>
    <xf numFmtId="2" fontId="5" fillId="36" borderId="47" xfId="0" applyNumberFormat="1" applyFont="1" applyFill="1" applyBorder="1" applyAlignment="1">
      <alignment horizontal="center" vertical="top" wrapText="1"/>
    </xf>
    <xf numFmtId="1" fontId="5" fillId="36" borderId="3" xfId="0" applyNumberFormat="1" applyFont="1" applyFill="1" applyBorder="1" applyAlignment="1">
      <alignment horizontal="center" vertical="top" wrapText="1"/>
    </xf>
    <xf numFmtId="2" fontId="5" fillId="36" borderId="3" xfId="0" applyNumberFormat="1" applyFont="1" applyFill="1" applyBorder="1" applyAlignment="1">
      <alignment horizontal="center" vertical="top" wrapText="1"/>
    </xf>
    <xf numFmtId="1" fontId="21" fillId="0" borderId="1" xfId="0" applyNumberFormat="1" applyFont="1" applyFill="1" applyBorder="1" applyAlignment="1">
      <alignment horizontal="center" vertical="top" wrapText="1"/>
    </xf>
    <xf numFmtId="0" fontId="49" fillId="36" borderId="1" xfId="0" applyFont="1" applyFill="1" applyBorder="1" applyAlignment="1">
      <alignment horizontal="center"/>
    </xf>
    <xf numFmtId="1" fontId="5" fillId="36" borderId="13" xfId="0" applyNumberFormat="1" applyFont="1" applyFill="1" applyBorder="1" applyAlignment="1">
      <alignment horizontal="center" vertical="top" wrapText="1"/>
    </xf>
    <xf numFmtId="0" fontId="4" fillId="36" borderId="22" xfId="0" applyFont="1" applyFill="1" applyBorder="1" applyAlignment="1">
      <alignment horizontal="center"/>
    </xf>
    <xf numFmtId="2" fontId="5" fillId="36" borderId="6" xfId="0" applyNumberFormat="1" applyFont="1" applyFill="1" applyBorder="1" applyAlignment="1">
      <alignment horizontal="center" vertical="top" wrapText="1"/>
    </xf>
    <xf numFmtId="1" fontId="5" fillId="36" borderId="13" xfId="0" applyNumberFormat="1" applyFont="1" applyFill="1" applyBorder="1" applyAlignment="1">
      <alignment horizontal="center" vertical="center" wrapText="1"/>
    </xf>
    <xf numFmtId="2" fontId="21" fillId="36" borderId="6" xfId="0" applyNumberFormat="1" applyFont="1" applyFill="1" applyBorder="1" applyAlignment="1">
      <alignment horizontal="center" vertical="top" wrapText="1"/>
    </xf>
    <xf numFmtId="2" fontId="5" fillId="3" borderId="6" xfId="0" applyNumberFormat="1" applyFont="1" applyFill="1" applyBorder="1" applyAlignment="1">
      <alignment horizontal="center" vertical="top" wrapText="1"/>
    </xf>
    <xf numFmtId="164" fontId="5" fillId="36" borderId="37" xfId="0" applyNumberFormat="1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/>
    </xf>
    <xf numFmtId="0" fontId="25" fillId="3" borderId="38" xfId="0" applyFont="1" applyFill="1" applyBorder="1" applyAlignment="1">
      <alignment horizontal="center"/>
    </xf>
    <xf numFmtId="0" fontId="23" fillId="14" borderId="24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23" fillId="11" borderId="26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/>
    </xf>
    <xf numFmtId="0" fontId="23" fillId="12" borderId="7" xfId="0" applyFont="1" applyFill="1" applyBorder="1" applyAlignment="1">
      <alignment horizontal="center"/>
    </xf>
    <xf numFmtId="0" fontId="4" fillId="37" borderId="32" xfId="0" applyFont="1" applyFill="1" applyBorder="1" applyAlignment="1">
      <alignment horizontal="center"/>
    </xf>
    <xf numFmtId="0" fontId="4" fillId="34" borderId="24" xfId="0" applyFont="1" applyFill="1" applyBorder="1" applyAlignment="1">
      <alignment horizontal="center"/>
    </xf>
    <xf numFmtId="0" fontId="4" fillId="37" borderId="1" xfId="0" applyFont="1" applyFill="1" applyBorder="1" applyAlignment="1">
      <alignment horizontal="center"/>
    </xf>
    <xf numFmtId="0" fontId="4" fillId="34" borderId="26" xfId="0" applyFont="1" applyFill="1" applyBorder="1" applyAlignment="1">
      <alignment horizontal="center"/>
    </xf>
    <xf numFmtId="0" fontId="4" fillId="34" borderId="25" xfId="0" applyFont="1" applyFill="1" applyBorder="1" applyAlignment="1">
      <alignment horizontal="center"/>
    </xf>
    <xf numFmtId="0" fontId="17" fillId="0" borderId="1" xfId="0" applyFont="1" applyBorder="1"/>
    <xf numFmtId="0" fontId="17" fillId="0" borderId="12" xfId="0" applyFont="1" applyFill="1" applyBorder="1"/>
    <xf numFmtId="0" fontId="17" fillId="0" borderId="1" xfId="0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164" fontId="5" fillId="16" borderId="11" xfId="0" applyNumberFormat="1" applyFont="1" applyFill="1" applyBorder="1" applyAlignment="1">
      <alignment horizontal="center" vertical="center" wrapText="1"/>
    </xf>
    <xf numFmtId="164" fontId="4" fillId="6" borderId="47" xfId="0" applyNumberFormat="1" applyFont="1" applyFill="1" applyBorder="1" applyAlignment="1">
      <alignment horizontal="center"/>
    </xf>
    <xf numFmtId="0" fontId="23" fillId="14" borderId="40" xfId="0" applyFont="1" applyFill="1" applyBorder="1" applyAlignment="1">
      <alignment horizontal="center"/>
    </xf>
    <xf numFmtId="0" fontId="4" fillId="37" borderId="27" xfId="0" applyFont="1" applyFill="1" applyBorder="1" applyAlignment="1">
      <alignment horizontal="center"/>
    </xf>
    <xf numFmtId="0" fontId="17" fillId="0" borderId="27" xfId="0" applyFont="1" applyBorder="1"/>
    <xf numFmtId="164" fontId="4" fillId="6" borderId="41" xfId="0" applyNumberFormat="1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4" fillId="16" borderId="22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6" borderId="22" xfId="0" applyFont="1" applyFill="1" applyBorder="1" applyAlignment="1">
      <alignment horizontal="center"/>
    </xf>
    <xf numFmtId="0" fontId="17" fillId="36" borderId="32" xfId="0" applyFont="1" applyFill="1" applyBorder="1"/>
    <xf numFmtId="0" fontId="17" fillId="36" borderId="0" xfId="0" applyFont="1" applyFill="1" applyBorder="1"/>
    <xf numFmtId="0" fontId="4" fillId="28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39" borderId="1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40" borderId="1" xfId="0" applyFont="1" applyFill="1" applyBorder="1" applyAlignment="1">
      <alignment horizontal="center"/>
    </xf>
    <xf numFmtId="0" fontId="4" fillId="41" borderId="1" xfId="0" applyFont="1" applyFill="1" applyBorder="1" applyAlignment="1">
      <alignment horizontal="center"/>
    </xf>
    <xf numFmtId="0" fontId="4" fillId="42" borderId="1" xfId="0" applyFont="1" applyFill="1" applyBorder="1" applyAlignment="1">
      <alignment horizontal="center"/>
    </xf>
    <xf numFmtId="0" fontId="4" fillId="28" borderId="23" xfId="0" applyFont="1" applyFill="1" applyBorder="1" applyAlignment="1">
      <alignment horizontal="center"/>
    </xf>
    <xf numFmtId="0" fontId="13" fillId="43" borderId="21" xfId="0" applyFont="1" applyFill="1" applyBorder="1"/>
    <xf numFmtId="0" fontId="4" fillId="43" borderId="18" xfId="0" applyFont="1" applyFill="1" applyBorder="1"/>
    <xf numFmtId="0" fontId="4" fillId="38" borderId="21" xfId="0" applyFont="1" applyFill="1" applyBorder="1"/>
    <xf numFmtId="0" fontId="4" fillId="38" borderId="18" xfId="0" applyFont="1" applyFill="1" applyBorder="1"/>
    <xf numFmtId="0" fontId="4" fillId="30" borderId="0" xfId="0" applyFont="1" applyFill="1" applyBorder="1"/>
    <xf numFmtId="0" fontId="4" fillId="30" borderId="0" xfId="0" applyFont="1" applyFill="1" applyBorder="1" applyAlignment="1">
      <alignment horizontal="center"/>
    </xf>
    <xf numFmtId="0" fontId="50" fillId="44" borderId="16" xfId="0" applyFont="1" applyFill="1" applyBorder="1" applyAlignment="1">
      <alignment horizontal="center"/>
    </xf>
    <xf numFmtId="0" fontId="50" fillId="45" borderId="16" xfId="0" applyFont="1" applyFill="1" applyBorder="1" applyAlignment="1">
      <alignment horizontal="center"/>
    </xf>
    <xf numFmtId="1" fontId="4" fillId="46" borderId="1" xfId="0" applyNumberFormat="1" applyFont="1" applyFill="1" applyBorder="1"/>
    <xf numFmtId="0" fontId="4" fillId="46" borderId="1" xfId="0" applyFont="1" applyFill="1" applyBorder="1"/>
    <xf numFmtId="2" fontId="4" fillId="46" borderId="1" xfId="0" applyNumberFormat="1" applyFont="1" applyFill="1" applyBorder="1"/>
    <xf numFmtId="0" fontId="23" fillId="47" borderId="1" xfId="0" applyFont="1" applyFill="1" applyBorder="1" applyAlignment="1">
      <alignment horizontal="center"/>
    </xf>
    <xf numFmtId="164" fontId="4" fillId="46" borderId="1" xfId="0" applyNumberFormat="1" applyFont="1" applyFill="1" applyBorder="1"/>
    <xf numFmtId="0" fontId="11" fillId="21" borderId="25" xfId="0" applyFont="1" applyFill="1" applyBorder="1" applyAlignment="1">
      <alignment horizontal="center"/>
    </xf>
    <xf numFmtId="0" fontId="11" fillId="21" borderId="26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4" fillId="49" borderId="1" xfId="0" applyFont="1" applyFill="1" applyBorder="1" applyAlignment="1">
      <alignment horizontal="center"/>
    </xf>
    <xf numFmtId="0" fontId="26" fillId="17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0" fontId="45" fillId="4" borderId="1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26" fillId="20" borderId="21" xfId="0" applyFont="1" applyFill="1" applyBorder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25" fillId="21" borderId="21" xfId="0" applyFont="1" applyFill="1" applyBorder="1" applyAlignment="1">
      <alignment horizontal="center" vertical="center"/>
    </xf>
    <xf numFmtId="0" fontId="45" fillId="21" borderId="15" xfId="0" applyFont="1" applyFill="1" applyBorder="1" applyAlignment="1">
      <alignment horizontal="center" vertical="center"/>
    </xf>
    <xf numFmtId="0" fontId="45" fillId="21" borderId="19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15" fillId="38" borderId="19" xfId="0" applyFont="1" applyFill="1" applyBorder="1" applyAlignment="1">
      <alignment horizontal="center" vertical="center" wrapText="1"/>
    </xf>
    <xf numFmtId="0" fontId="14" fillId="38" borderId="20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13" borderId="19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5" fillId="43" borderId="19" xfId="0" applyFont="1" applyFill="1" applyBorder="1" applyAlignment="1">
      <alignment horizontal="center" vertical="center" wrapText="1"/>
    </xf>
    <xf numFmtId="0" fontId="14" fillId="43" borderId="20" xfId="0" applyFont="1" applyFill="1" applyBorder="1" applyAlignment="1">
      <alignment horizontal="center" vertical="center" wrapText="1"/>
    </xf>
    <xf numFmtId="0" fontId="13" fillId="24" borderId="28" xfId="0" applyFont="1" applyFill="1" applyBorder="1" applyAlignment="1">
      <alignment horizontal="center" vertical="center"/>
    </xf>
    <xf numFmtId="0" fontId="13" fillId="24" borderId="29" xfId="0" applyFont="1" applyFill="1" applyBorder="1" applyAlignment="1">
      <alignment horizontal="center" vertical="center"/>
    </xf>
    <xf numFmtId="0" fontId="13" fillId="24" borderId="31" xfId="0" applyFont="1" applyFill="1" applyBorder="1" applyAlignment="1">
      <alignment horizontal="center" vertical="center"/>
    </xf>
    <xf numFmtId="0" fontId="13" fillId="24" borderId="21" xfId="0" applyFont="1" applyFill="1" applyBorder="1" applyAlignment="1">
      <alignment horizontal="center" vertical="center"/>
    </xf>
    <xf numFmtId="0" fontId="13" fillId="24" borderId="15" xfId="0" applyFont="1" applyFill="1" applyBorder="1" applyAlignment="1">
      <alignment horizontal="center" vertical="center"/>
    </xf>
    <xf numFmtId="0" fontId="13" fillId="24" borderId="19" xfId="0" applyFont="1" applyFill="1" applyBorder="1" applyAlignment="1">
      <alignment horizontal="center" vertical="center"/>
    </xf>
  </cellXfs>
  <cellStyles count="1">
    <cellStyle name="Normal" xfId="0" builtinId="0"/>
  </cellStyles>
  <dxfs count="155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9" tint="-0.499984740745262"/>
      </font>
      <fill>
        <patternFill>
          <bgColor rgb="FFFFFF99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ont>
        <color theme="3"/>
      </font>
      <fill>
        <patternFill>
          <bgColor rgb="FFFFFF0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9" tint="-0.499984740745262"/>
      </font>
      <fill>
        <patternFill>
          <bgColor rgb="FFFFFF99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9" tint="-0.499984740745262"/>
      </font>
      <fill>
        <patternFill>
          <bgColor rgb="FFFFFF99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ont>
        <color theme="3"/>
      </font>
      <fill>
        <patternFill>
          <bgColor rgb="FFFFFF00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rgb="FF0070C0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bgColor indexed="8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2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1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5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bottom" textRotation="0" wrapText="0" indent="0" relativeIndent="255" justifyLastLine="0" shrinkToFit="0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12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6:F68" totalsRowShown="0" dataDxfId="138">
  <autoFilter ref="A6:F68"/>
  <tableColumns count="6">
    <tableColumn id="1" name="RSC" dataDxfId="137"/>
    <tableColumn id="2" name="BIR" dataDxfId="136"/>
    <tableColumn id="3" name="HAL" dataDxfId="135"/>
    <tableColumn id="4" name="TAM" dataDxfId="134"/>
    <tableColumn id="5" name="SSH" dataDxfId="133"/>
    <tableColumn id="6" name="Col1" dataDxfId="1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6"/>
  <sheetViews>
    <sheetView topLeftCell="A127" workbookViewId="0">
      <selection activeCell="B151" sqref="B151"/>
    </sheetView>
  </sheetViews>
  <sheetFormatPr defaultRowHeight="17.25"/>
  <cols>
    <col min="1" max="1" width="7.42578125" style="27" customWidth="1"/>
    <col min="2" max="2" width="27.140625" style="23" customWidth="1"/>
    <col min="3" max="3" width="11.140625" style="416" customWidth="1"/>
    <col min="4" max="4" width="7.7109375" style="24" customWidth="1"/>
    <col min="5" max="5" width="5.85546875" style="23" customWidth="1"/>
    <col min="6" max="16384" width="9.140625" style="23"/>
  </cols>
  <sheetData>
    <row r="1" spans="1:4">
      <c r="A1" s="279" t="s">
        <v>0</v>
      </c>
      <c r="B1" s="280" t="s">
        <v>35</v>
      </c>
      <c r="C1" s="414" t="s">
        <v>37</v>
      </c>
      <c r="D1" s="281" t="s">
        <v>36</v>
      </c>
    </row>
    <row r="2" spans="1:4">
      <c r="A2" s="28">
        <v>1</v>
      </c>
      <c r="B2" s="26" t="s">
        <v>64</v>
      </c>
      <c r="C2" s="415"/>
      <c r="D2" s="25" t="s">
        <v>65</v>
      </c>
    </row>
    <row r="3" spans="1:4">
      <c r="A3" s="28">
        <v>3</v>
      </c>
      <c r="B3" s="26" t="s">
        <v>66</v>
      </c>
      <c r="C3" s="415">
        <v>1877</v>
      </c>
      <c r="D3" s="25" t="s">
        <v>67</v>
      </c>
    </row>
    <row r="4" spans="1:4">
      <c r="A4" s="28">
        <v>4</v>
      </c>
      <c r="B4" s="26" t="s">
        <v>68</v>
      </c>
      <c r="C4" s="415"/>
      <c r="D4" s="25" t="s">
        <v>69</v>
      </c>
    </row>
    <row r="5" spans="1:4">
      <c r="A5" s="28">
        <v>5</v>
      </c>
      <c r="B5" s="26" t="s">
        <v>70</v>
      </c>
      <c r="C5" s="415"/>
      <c r="D5" s="25" t="s">
        <v>71</v>
      </c>
    </row>
    <row r="6" spans="1:4">
      <c r="A6" s="28">
        <v>6</v>
      </c>
      <c r="B6" s="26" t="s">
        <v>72</v>
      </c>
      <c r="C6" s="415"/>
      <c r="D6" s="25" t="s">
        <v>73</v>
      </c>
    </row>
    <row r="7" spans="1:4" ht="15">
      <c r="A7" s="755">
        <v>100</v>
      </c>
      <c r="B7" s="87"/>
      <c r="C7" s="753"/>
      <c r="D7" s="85" t="s">
        <v>217</v>
      </c>
    </row>
    <row r="8" spans="1:4" ht="15">
      <c r="A8" s="755">
        <f>A7+1</f>
        <v>101</v>
      </c>
      <c r="B8" s="87" t="s">
        <v>351</v>
      </c>
      <c r="C8" s="753"/>
      <c r="D8" s="85" t="s">
        <v>217</v>
      </c>
    </row>
    <row r="9" spans="1:4" ht="15">
      <c r="A9" s="755">
        <f t="shared" ref="A9:A72" si="0">A8+1</f>
        <v>102</v>
      </c>
      <c r="B9" s="87" t="s">
        <v>352</v>
      </c>
      <c r="C9" s="753"/>
      <c r="D9" s="85" t="s">
        <v>217</v>
      </c>
    </row>
    <row r="10" spans="1:4" ht="15">
      <c r="A10" s="755">
        <f t="shared" si="0"/>
        <v>103</v>
      </c>
      <c r="B10" s="87" t="s">
        <v>281</v>
      </c>
      <c r="C10" s="753"/>
      <c r="D10" s="85" t="s">
        <v>217</v>
      </c>
    </row>
    <row r="11" spans="1:4" ht="15">
      <c r="A11" s="755">
        <f t="shared" si="0"/>
        <v>104</v>
      </c>
      <c r="B11" s="87" t="s">
        <v>353</v>
      </c>
      <c r="C11" s="753"/>
      <c r="D11" s="85" t="s">
        <v>217</v>
      </c>
    </row>
    <row r="12" spans="1:4" ht="15">
      <c r="A12" s="755">
        <f t="shared" si="0"/>
        <v>105</v>
      </c>
      <c r="B12" s="87" t="s">
        <v>354</v>
      </c>
      <c r="C12" s="753"/>
      <c r="D12" s="85" t="s">
        <v>217</v>
      </c>
    </row>
    <row r="13" spans="1:4" ht="15">
      <c r="A13" s="755">
        <f t="shared" si="0"/>
        <v>106</v>
      </c>
      <c r="B13" s="87" t="s">
        <v>355</v>
      </c>
      <c r="C13" s="753"/>
      <c r="D13" s="85" t="s">
        <v>217</v>
      </c>
    </row>
    <row r="14" spans="1:4" ht="15">
      <c r="A14" s="755">
        <f t="shared" si="0"/>
        <v>107</v>
      </c>
      <c r="B14" s="87" t="s">
        <v>280</v>
      </c>
      <c r="C14" s="753"/>
      <c r="D14" s="85" t="s">
        <v>217</v>
      </c>
    </row>
    <row r="15" spans="1:4" ht="15">
      <c r="A15" s="755">
        <f t="shared" si="0"/>
        <v>108</v>
      </c>
      <c r="B15" s="87" t="s">
        <v>356</v>
      </c>
      <c r="C15" s="753"/>
      <c r="D15" s="85" t="s">
        <v>217</v>
      </c>
    </row>
    <row r="16" spans="1:4" ht="15">
      <c r="A16" s="755">
        <f t="shared" si="0"/>
        <v>109</v>
      </c>
      <c r="B16" s="87" t="s">
        <v>357</v>
      </c>
      <c r="C16" s="753"/>
      <c r="D16" s="85" t="s">
        <v>217</v>
      </c>
    </row>
    <row r="17" spans="1:4" ht="15">
      <c r="A17" s="755">
        <f t="shared" si="0"/>
        <v>110</v>
      </c>
      <c r="B17" s="87" t="s">
        <v>358</v>
      </c>
      <c r="C17" s="753"/>
      <c r="D17" s="301" t="s">
        <v>217</v>
      </c>
    </row>
    <row r="18" spans="1:4" ht="15">
      <c r="A18" s="755">
        <f t="shared" si="0"/>
        <v>111</v>
      </c>
      <c r="B18" s="87" t="s">
        <v>538</v>
      </c>
      <c r="C18" s="753"/>
      <c r="D18" s="301" t="s">
        <v>217</v>
      </c>
    </row>
    <row r="19" spans="1:4" ht="15">
      <c r="A19" s="755">
        <f t="shared" si="0"/>
        <v>112</v>
      </c>
      <c r="B19" s="87"/>
      <c r="C19" s="753"/>
      <c r="D19" s="85"/>
    </row>
    <row r="20" spans="1:4" ht="15">
      <c r="A20" s="755">
        <f t="shared" si="0"/>
        <v>113</v>
      </c>
      <c r="B20" s="87"/>
      <c r="C20" s="753"/>
      <c r="D20" s="85"/>
    </row>
    <row r="21" spans="1:4" ht="15">
      <c r="A21" s="755">
        <f t="shared" si="0"/>
        <v>114</v>
      </c>
      <c r="B21" s="87"/>
      <c r="C21" s="753"/>
      <c r="D21" s="85"/>
    </row>
    <row r="22" spans="1:4" ht="15">
      <c r="A22" s="755">
        <f t="shared" si="0"/>
        <v>115</v>
      </c>
      <c r="B22" s="87"/>
      <c r="C22" s="753"/>
      <c r="D22" s="85"/>
    </row>
    <row r="23" spans="1:4" ht="15">
      <c r="A23" s="755">
        <f t="shared" si="0"/>
        <v>116</v>
      </c>
      <c r="B23" s="87"/>
      <c r="C23" s="753"/>
      <c r="D23" s="85"/>
    </row>
    <row r="24" spans="1:4" ht="15">
      <c r="A24" s="755">
        <f t="shared" si="0"/>
        <v>117</v>
      </c>
      <c r="B24" s="87" t="s">
        <v>359</v>
      </c>
      <c r="C24" s="753"/>
      <c r="D24" s="85" t="s">
        <v>220</v>
      </c>
    </row>
    <row r="25" spans="1:4" ht="15">
      <c r="A25" s="755">
        <f t="shared" si="0"/>
        <v>118</v>
      </c>
      <c r="B25" s="87" t="s">
        <v>360</v>
      </c>
      <c r="C25" s="753"/>
      <c r="D25" s="85" t="s">
        <v>220</v>
      </c>
    </row>
    <row r="26" spans="1:4" ht="15">
      <c r="A26" s="755">
        <f t="shared" si="0"/>
        <v>119</v>
      </c>
      <c r="B26" s="87" t="s">
        <v>361</v>
      </c>
      <c r="C26" s="753"/>
      <c r="D26" s="85" t="s">
        <v>220</v>
      </c>
    </row>
    <row r="27" spans="1:4" ht="15">
      <c r="A27" s="755">
        <f t="shared" si="0"/>
        <v>120</v>
      </c>
      <c r="B27" s="87" t="s">
        <v>362</v>
      </c>
      <c r="C27" s="753"/>
      <c r="D27" s="85" t="s">
        <v>220</v>
      </c>
    </row>
    <row r="28" spans="1:4" ht="15">
      <c r="A28" s="755">
        <f t="shared" si="0"/>
        <v>121</v>
      </c>
      <c r="B28" s="87" t="s">
        <v>276</v>
      </c>
      <c r="C28" s="753"/>
      <c r="D28" s="85" t="s">
        <v>220</v>
      </c>
    </row>
    <row r="29" spans="1:4" ht="15">
      <c r="A29" s="755">
        <f t="shared" si="0"/>
        <v>122</v>
      </c>
      <c r="B29" s="87" t="s">
        <v>279</v>
      </c>
      <c r="C29" s="753"/>
      <c r="D29" s="85" t="s">
        <v>220</v>
      </c>
    </row>
    <row r="30" spans="1:4" ht="15">
      <c r="A30" s="755">
        <f t="shared" si="0"/>
        <v>123</v>
      </c>
      <c r="B30" s="87" t="s">
        <v>338</v>
      </c>
      <c r="C30" s="753"/>
      <c r="D30" s="85" t="s">
        <v>220</v>
      </c>
    </row>
    <row r="31" spans="1:4" ht="15">
      <c r="A31" s="755">
        <f t="shared" si="0"/>
        <v>124</v>
      </c>
      <c r="B31" s="87"/>
      <c r="C31" s="753"/>
      <c r="D31" s="85"/>
    </row>
    <row r="32" spans="1:4" ht="15">
      <c r="A32" s="755">
        <f t="shared" si="0"/>
        <v>125</v>
      </c>
      <c r="B32" s="87"/>
      <c r="C32" s="753"/>
      <c r="D32" s="754"/>
    </row>
    <row r="33" spans="1:4" ht="15">
      <c r="A33" s="755">
        <f t="shared" si="0"/>
        <v>126</v>
      </c>
      <c r="B33" s="87"/>
      <c r="C33" s="753"/>
      <c r="D33" s="754"/>
    </row>
    <row r="34" spans="1:4" ht="15">
      <c r="A34" s="755">
        <f t="shared" si="0"/>
        <v>127</v>
      </c>
      <c r="B34" s="87"/>
      <c r="C34" s="753"/>
      <c r="D34" s="754"/>
    </row>
    <row r="35" spans="1:4" ht="15">
      <c r="A35" s="755">
        <f t="shared" si="0"/>
        <v>128</v>
      </c>
      <c r="B35" s="87"/>
      <c r="C35" s="753"/>
      <c r="D35" s="85"/>
    </row>
    <row r="36" spans="1:4" ht="15">
      <c r="A36" s="755">
        <f t="shared" si="0"/>
        <v>129</v>
      </c>
      <c r="B36" s="87"/>
      <c r="C36" s="753"/>
      <c r="D36" s="85"/>
    </row>
    <row r="37" spans="1:4" ht="15">
      <c r="A37" s="755">
        <f t="shared" si="0"/>
        <v>130</v>
      </c>
      <c r="B37" s="87"/>
      <c r="C37" s="753"/>
      <c r="D37" s="85"/>
    </row>
    <row r="38" spans="1:4" ht="15">
      <c r="A38" s="755">
        <f t="shared" si="0"/>
        <v>131</v>
      </c>
      <c r="B38" s="87"/>
      <c r="C38" s="753"/>
      <c r="D38" s="85"/>
    </row>
    <row r="39" spans="1:4" ht="15">
      <c r="A39" s="755">
        <f t="shared" si="0"/>
        <v>132</v>
      </c>
      <c r="B39" s="87"/>
      <c r="C39" s="753"/>
      <c r="D39" s="85"/>
    </row>
    <row r="40" spans="1:4" ht="15">
      <c r="A40" s="755">
        <f t="shared" si="0"/>
        <v>133</v>
      </c>
      <c r="B40" s="87"/>
      <c r="C40" s="753"/>
      <c r="D40" s="85"/>
    </row>
    <row r="41" spans="1:4" ht="15">
      <c r="A41" s="755">
        <f t="shared" si="0"/>
        <v>134</v>
      </c>
      <c r="B41" s="87" t="s">
        <v>284</v>
      </c>
      <c r="C41" s="753"/>
      <c r="D41" s="85" t="s">
        <v>213</v>
      </c>
    </row>
    <row r="42" spans="1:4" ht="15">
      <c r="A42" s="755">
        <f t="shared" si="0"/>
        <v>135</v>
      </c>
      <c r="B42" s="87" t="s">
        <v>363</v>
      </c>
      <c r="C42" s="753"/>
      <c r="D42" s="85" t="s">
        <v>213</v>
      </c>
    </row>
    <row r="43" spans="1:4" ht="15">
      <c r="A43" s="755">
        <f t="shared" si="0"/>
        <v>136</v>
      </c>
      <c r="B43" s="87" t="s">
        <v>285</v>
      </c>
      <c r="C43" s="753"/>
      <c r="D43" s="85" t="s">
        <v>213</v>
      </c>
    </row>
    <row r="44" spans="1:4" ht="15">
      <c r="A44" s="755">
        <f t="shared" si="0"/>
        <v>137</v>
      </c>
      <c r="B44" s="87" t="s">
        <v>364</v>
      </c>
      <c r="C44" s="753"/>
      <c r="D44" s="85" t="s">
        <v>213</v>
      </c>
    </row>
    <row r="45" spans="1:4" ht="15">
      <c r="A45" s="755">
        <f t="shared" si="0"/>
        <v>138</v>
      </c>
      <c r="B45" s="87" t="s">
        <v>280</v>
      </c>
      <c r="C45" s="753"/>
      <c r="D45" s="85" t="s">
        <v>213</v>
      </c>
    </row>
    <row r="46" spans="1:4" ht="15">
      <c r="A46" s="755">
        <f t="shared" si="0"/>
        <v>139</v>
      </c>
      <c r="B46" s="87" t="s">
        <v>365</v>
      </c>
      <c r="C46" s="753"/>
      <c r="D46" s="85" t="s">
        <v>213</v>
      </c>
    </row>
    <row r="47" spans="1:4" ht="15">
      <c r="A47" s="755">
        <f t="shared" si="0"/>
        <v>140</v>
      </c>
      <c r="B47" s="87" t="s">
        <v>366</v>
      </c>
      <c r="C47" s="753"/>
      <c r="D47" s="85" t="s">
        <v>213</v>
      </c>
    </row>
    <row r="48" spans="1:4" ht="15">
      <c r="A48" s="755">
        <f t="shared" si="0"/>
        <v>141</v>
      </c>
      <c r="B48" s="87" t="s">
        <v>282</v>
      </c>
      <c r="C48" s="753"/>
      <c r="D48" s="85" t="s">
        <v>213</v>
      </c>
    </row>
    <row r="49" spans="1:4" ht="15">
      <c r="A49" s="755">
        <f t="shared" si="0"/>
        <v>142</v>
      </c>
      <c r="B49" s="87" t="s">
        <v>367</v>
      </c>
      <c r="C49" s="753"/>
      <c r="D49" s="85" t="s">
        <v>213</v>
      </c>
    </row>
    <row r="50" spans="1:4" ht="15">
      <c r="A50" s="755">
        <f t="shared" si="0"/>
        <v>143</v>
      </c>
      <c r="B50" s="87" t="s">
        <v>352</v>
      </c>
      <c r="C50" s="753"/>
      <c r="D50" s="85" t="s">
        <v>213</v>
      </c>
    </row>
    <row r="51" spans="1:4" ht="15">
      <c r="A51" s="755">
        <f t="shared" si="0"/>
        <v>144</v>
      </c>
      <c r="B51" s="87"/>
      <c r="C51" s="753"/>
      <c r="D51" s="85"/>
    </row>
    <row r="52" spans="1:4" ht="15">
      <c r="A52" s="755">
        <f t="shared" si="0"/>
        <v>145</v>
      </c>
      <c r="B52" s="87"/>
      <c r="C52" s="753"/>
      <c r="D52" s="85"/>
    </row>
    <row r="53" spans="1:4" ht="15">
      <c r="A53" s="755">
        <f t="shared" si="0"/>
        <v>146</v>
      </c>
      <c r="B53" s="87"/>
      <c r="C53" s="753"/>
      <c r="D53" s="85"/>
    </row>
    <row r="54" spans="1:4" ht="15">
      <c r="A54" s="755">
        <f t="shared" si="0"/>
        <v>147</v>
      </c>
      <c r="B54" s="87"/>
      <c r="C54" s="753"/>
      <c r="D54" s="85"/>
    </row>
    <row r="55" spans="1:4" ht="15">
      <c r="A55" s="755">
        <f t="shared" si="0"/>
        <v>148</v>
      </c>
      <c r="B55" s="21"/>
      <c r="C55" s="753"/>
      <c r="D55" s="8"/>
    </row>
    <row r="56" spans="1:4" ht="15">
      <c r="A56" s="755">
        <f t="shared" si="0"/>
        <v>149</v>
      </c>
      <c r="B56" s="21"/>
      <c r="C56" s="753"/>
      <c r="D56" s="8"/>
    </row>
    <row r="57" spans="1:4" ht="15">
      <c r="A57" s="755">
        <f t="shared" si="0"/>
        <v>150</v>
      </c>
      <c r="B57" s="21" t="s">
        <v>277</v>
      </c>
      <c r="C57" s="753"/>
      <c r="D57" s="85" t="s">
        <v>219</v>
      </c>
    </row>
    <row r="58" spans="1:4" ht="15">
      <c r="A58" s="755">
        <f t="shared" si="0"/>
        <v>151</v>
      </c>
      <c r="B58" s="87" t="s">
        <v>288</v>
      </c>
      <c r="C58" s="753"/>
      <c r="D58" s="85" t="s">
        <v>219</v>
      </c>
    </row>
    <row r="59" spans="1:4" ht="15">
      <c r="A59" s="755">
        <f t="shared" si="0"/>
        <v>152</v>
      </c>
      <c r="B59" s="87" t="s">
        <v>368</v>
      </c>
      <c r="C59" s="753"/>
      <c r="D59" s="85" t="s">
        <v>219</v>
      </c>
    </row>
    <row r="60" spans="1:4" ht="15">
      <c r="A60" s="755">
        <f t="shared" si="0"/>
        <v>153</v>
      </c>
      <c r="B60" s="87" t="s">
        <v>335</v>
      </c>
      <c r="C60" s="753"/>
      <c r="D60" s="85" t="s">
        <v>219</v>
      </c>
    </row>
    <row r="61" spans="1:4" ht="15">
      <c r="A61" s="755">
        <f t="shared" si="0"/>
        <v>154</v>
      </c>
      <c r="B61" s="87" t="s">
        <v>278</v>
      </c>
      <c r="C61" s="753"/>
      <c r="D61" s="85" t="s">
        <v>219</v>
      </c>
    </row>
    <row r="62" spans="1:4" ht="15">
      <c r="A62" s="755">
        <f t="shared" si="0"/>
        <v>155</v>
      </c>
      <c r="B62" s="87" t="s">
        <v>369</v>
      </c>
      <c r="C62" s="753"/>
      <c r="D62" s="85" t="s">
        <v>219</v>
      </c>
    </row>
    <row r="63" spans="1:4" ht="15">
      <c r="A63" s="755">
        <f t="shared" si="0"/>
        <v>156</v>
      </c>
      <c r="B63" s="87" t="s">
        <v>370</v>
      </c>
      <c r="C63" s="753"/>
      <c r="D63" s="85" t="s">
        <v>219</v>
      </c>
    </row>
    <row r="64" spans="1:4" ht="15">
      <c r="A64" s="755">
        <f t="shared" si="0"/>
        <v>157</v>
      </c>
      <c r="B64" s="87" t="s">
        <v>524</v>
      </c>
      <c r="C64" s="753"/>
      <c r="D64" s="85" t="s">
        <v>219</v>
      </c>
    </row>
    <row r="65" spans="1:4" ht="15">
      <c r="A65" s="755">
        <f t="shared" si="0"/>
        <v>158</v>
      </c>
      <c r="B65" s="87"/>
      <c r="C65" s="753"/>
      <c r="D65" s="85"/>
    </row>
    <row r="66" spans="1:4" ht="15">
      <c r="A66" s="755">
        <f t="shared" si="0"/>
        <v>159</v>
      </c>
      <c r="B66" s="87"/>
      <c r="C66" s="753"/>
      <c r="D66" s="85"/>
    </row>
    <row r="67" spans="1:4" ht="15">
      <c r="A67" s="755">
        <f t="shared" si="0"/>
        <v>160</v>
      </c>
      <c r="B67" s="87"/>
      <c r="C67" s="753"/>
      <c r="D67" s="85"/>
    </row>
    <row r="68" spans="1:4" ht="15">
      <c r="A68" s="755">
        <f t="shared" si="0"/>
        <v>161</v>
      </c>
      <c r="B68" s="87"/>
      <c r="C68" s="753"/>
      <c r="D68" s="85"/>
    </row>
    <row r="69" spans="1:4" ht="15">
      <c r="A69" s="755">
        <f t="shared" si="0"/>
        <v>162</v>
      </c>
      <c r="B69" s="87"/>
      <c r="C69" s="753"/>
      <c r="D69" s="85"/>
    </row>
    <row r="70" spans="1:4" ht="15">
      <c r="A70" s="755">
        <f t="shared" si="0"/>
        <v>163</v>
      </c>
      <c r="B70" s="87"/>
      <c r="C70" s="753"/>
      <c r="D70" s="85"/>
    </row>
    <row r="71" spans="1:4" ht="15">
      <c r="A71" s="755">
        <f t="shared" si="0"/>
        <v>164</v>
      </c>
      <c r="B71" s="87"/>
      <c r="C71" s="753"/>
      <c r="D71" s="85"/>
    </row>
    <row r="72" spans="1:4" ht="15">
      <c r="A72" s="755">
        <f t="shared" si="0"/>
        <v>165</v>
      </c>
      <c r="B72" s="87"/>
      <c r="C72" s="753"/>
      <c r="D72" s="85"/>
    </row>
    <row r="73" spans="1:4" ht="15">
      <c r="A73" s="755">
        <f t="shared" ref="A73:A106" si="1">A72+1</f>
        <v>166</v>
      </c>
      <c r="B73" s="87"/>
      <c r="C73" s="753"/>
      <c r="D73" s="85"/>
    </row>
    <row r="74" spans="1:4" ht="15">
      <c r="A74" s="755">
        <f t="shared" si="1"/>
        <v>167</v>
      </c>
      <c r="B74" s="87" t="s">
        <v>371</v>
      </c>
      <c r="C74" s="753"/>
      <c r="D74" s="85" t="s">
        <v>215</v>
      </c>
    </row>
    <row r="75" spans="1:4" ht="15">
      <c r="A75" s="755">
        <f t="shared" si="1"/>
        <v>168</v>
      </c>
      <c r="B75" s="87" t="s">
        <v>372</v>
      </c>
      <c r="C75" s="753"/>
      <c r="D75" s="85" t="s">
        <v>215</v>
      </c>
    </row>
    <row r="76" spans="1:4" ht="15">
      <c r="A76" s="755">
        <f t="shared" si="1"/>
        <v>169</v>
      </c>
      <c r="B76" s="87" t="s">
        <v>275</v>
      </c>
      <c r="C76" s="753"/>
      <c r="D76" s="85" t="s">
        <v>215</v>
      </c>
    </row>
    <row r="77" spans="1:4" ht="15">
      <c r="A77" s="755">
        <f t="shared" si="1"/>
        <v>170</v>
      </c>
      <c r="B77" s="87" t="s">
        <v>373</v>
      </c>
      <c r="C77" s="753"/>
      <c r="D77" s="85" t="s">
        <v>215</v>
      </c>
    </row>
    <row r="78" spans="1:4" ht="15">
      <c r="A78" s="755">
        <f t="shared" si="1"/>
        <v>171</v>
      </c>
      <c r="B78" s="87" t="s">
        <v>374</v>
      </c>
      <c r="C78" s="753"/>
      <c r="D78" s="85" t="s">
        <v>215</v>
      </c>
    </row>
    <row r="79" spans="1:4" ht="15">
      <c r="A79" s="755">
        <f t="shared" si="1"/>
        <v>172</v>
      </c>
      <c r="B79" s="87" t="s">
        <v>274</v>
      </c>
      <c r="C79" s="753"/>
      <c r="D79" s="85" t="s">
        <v>215</v>
      </c>
    </row>
    <row r="80" spans="1:4" ht="15">
      <c r="A80" s="755">
        <f t="shared" si="1"/>
        <v>173</v>
      </c>
      <c r="B80" s="87" t="s">
        <v>283</v>
      </c>
      <c r="C80" s="753"/>
      <c r="D80" s="754" t="s">
        <v>215</v>
      </c>
    </row>
    <row r="81" spans="1:4" ht="15">
      <c r="A81" s="755">
        <f t="shared" si="1"/>
        <v>174</v>
      </c>
      <c r="B81" s="87"/>
      <c r="C81" s="753"/>
      <c r="D81" s="85"/>
    </row>
    <row r="82" spans="1:4" ht="15">
      <c r="A82" s="755">
        <f t="shared" si="1"/>
        <v>175</v>
      </c>
      <c r="B82" s="87"/>
      <c r="C82" s="753"/>
      <c r="D82" s="85"/>
    </row>
    <row r="83" spans="1:4" ht="15">
      <c r="A83" s="755">
        <f t="shared" si="1"/>
        <v>176</v>
      </c>
      <c r="B83" s="87"/>
      <c r="C83" s="753"/>
      <c r="D83" s="85"/>
    </row>
    <row r="84" spans="1:4" ht="15">
      <c r="A84" s="755">
        <f t="shared" si="1"/>
        <v>177</v>
      </c>
      <c r="B84" s="87"/>
      <c r="C84" s="753"/>
      <c r="D84" s="85"/>
    </row>
    <row r="85" spans="1:4" ht="15">
      <c r="A85" s="755">
        <f t="shared" si="1"/>
        <v>178</v>
      </c>
      <c r="B85" s="87"/>
      <c r="C85" s="753"/>
      <c r="D85" s="85"/>
    </row>
    <row r="86" spans="1:4" ht="15">
      <c r="A86" s="755">
        <f t="shared" si="1"/>
        <v>179</v>
      </c>
      <c r="B86" s="87"/>
      <c r="C86" s="753"/>
      <c r="D86" s="85"/>
    </row>
    <row r="87" spans="1:4" ht="15">
      <c r="A87" s="755">
        <f t="shared" si="1"/>
        <v>180</v>
      </c>
      <c r="B87" s="87"/>
      <c r="C87" s="753"/>
      <c r="D87" s="85"/>
    </row>
    <row r="88" spans="1:4" ht="15">
      <c r="A88" s="755">
        <f t="shared" si="1"/>
        <v>181</v>
      </c>
      <c r="B88" s="87"/>
      <c r="C88" s="753"/>
      <c r="D88" s="85"/>
    </row>
    <row r="89" spans="1:4" ht="15">
      <c r="A89" s="755">
        <f t="shared" si="1"/>
        <v>182</v>
      </c>
      <c r="B89" s="87"/>
      <c r="C89" s="753"/>
      <c r="D89" s="85"/>
    </row>
    <row r="90" spans="1:4" ht="15">
      <c r="A90" s="755">
        <f t="shared" si="1"/>
        <v>183</v>
      </c>
      <c r="B90" s="87"/>
      <c r="C90" s="753"/>
      <c r="D90" s="85"/>
    </row>
    <row r="91" spans="1:4" ht="15">
      <c r="A91" s="755">
        <f t="shared" si="1"/>
        <v>184</v>
      </c>
      <c r="B91" s="87" t="s">
        <v>375</v>
      </c>
      <c r="C91" s="753"/>
      <c r="D91" s="85" t="s">
        <v>218</v>
      </c>
    </row>
    <row r="92" spans="1:4" ht="15">
      <c r="A92" s="755">
        <f t="shared" si="1"/>
        <v>185</v>
      </c>
      <c r="B92" s="87" t="s">
        <v>327</v>
      </c>
      <c r="C92" s="753"/>
      <c r="D92" s="85" t="s">
        <v>218</v>
      </c>
    </row>
    <row r="93" spans="1:4" ht="15">
      <c r="A93" s="755">
        <f t="shared" si="1"/>
        <v>186</v>
      </c>
      <c r="B93" s="87" t="s">
        <v>376</v>
      </c>
      <c r="C93" s="753"/>
      <c r="D93" s="85" t="s">
        <v>218</v>
      </c>
    </row>
    <row r="94" spans="1:4" ht="15">
      <c r="A94" s="755">
        <f t="shared" si="1"/>
        <v>187</v>
      </c>
      <c r="B94" s="87" t="s">
        <v>315</v>
      </c>
      <c r="C94" s="753"/>
      <c r="D94" s="85" t="s">
        <v>218</v>
      </c>
    </row>
    <row r="95" spans="1:4" ht="15">
      <c r="A95" s="755">
        <f t="shared" si="1"/>
        <v>188</v>
      </c>
      <c r="B95" s="87" t="s">
        <v>289</v>
      </c>
      <c r="C95" s="753"/>
      <c r="D95" s="85" t="s">
        <v>218</v>
      </c>
    </row>
    <row r="96" spans="1:4" ht="15">
      <c r="A96" s="755">
        <f t="shared" si="1"/>
        <v>189</v>
      </c>
      <c r="B96" s="87" t="s">
        <v>273</v>
      </c>
      <c r="C96" s="753"/>
      <c r="D96" s="85" t="s">
        <v>218</v>
      </c>
    </row>
    <row r="97" spans="1:4" ht="15">
      <c r="A97" s="755">
        <f t="shared" si="1"/>
        <v>190</v>
      </c>
      <c r="B97" s="87" t="s">
        <v>377</v>
      </c>
      <c r="C97" s="753"/>
      <c r="D97" s="85" t="s">
        <v>218</v>
      </c>
    </row>
    <row r="98" spans="1:4" ht="15">
      <c r="A98" s="755">
        <f t="shared" si="1"/>
        <v>191</v>
      </c>
      <c r="B98" s="87" t="s">
        <v>536</v>
      </c>
      <c r="C98" s="753"/>
      <c r="D98" s="85" t="s">
        <v>218</v>
      </c>
    </row>
    <row r="99" spans="1:4" ht="15">
      <c r="A99" s="755">
        <f t="shared" si="1"/>
        <v>192</v>
      </c>
      <c r="B99" s="87"/>
      <c r="C99" s="753"/>
      <c r="D99" s="85"/>
    </row>
    <row r="100" spans="1:4" ht="15">
      <c r="A100" s="755">
        <f t="shared" si="1"/>
        <v>193</v>
      </c>
      <c r="B100" s="87"/>
      <c r="C100" s="753"/>
      <c r="D100" s="85"/>
    </row>
    <row r="101" spans="1:4" ht="15">
      <c r="A101" s="755">
        <f t="shared" si="1"/>
        <v>194</v>
      </c>
      <c r="B101" s="87"/>
      <c r="C101" s="753"/>
      <c r="D101" s="85"/>
    </row>
    <row r="102" spans="1:4" ht="15">
      <c r="A102" s="755">
        <f t="shared" si="1"/>
        <v>195</v>
      </c>
      <c r="B102" s="87"/>
      <c r="C102" s="753"/>
      <c r="D102" s="85"/>
    </row>
    <row r="103" spans="1:4" ht="15">
      <c r="A103" s="755">
        <f t="shared" si="1"/>
        <v>196</v>
      </c>
      <c r="B103" s="87"/>
      <c r="C103" s="753"/>
      <c r="D103" s="85"/>
    </row>
    <row r="104" spans="1:4" ht="15">
      <c r="A104" s="755">
        <f t="shared" si="1"/>
        <v>197</v>
      </c>
      <c r="B104" s="21"/>
      <c r="C104" s="753"/>
      <c r="D104" s="8"/>
    </row>
    <row r="105" spans="1:4" ht="15">
      <c r="A105" s="755">
        <f t="shared" si="1"/>
        <v>198</v>
      </c>
      <c r="B105" s="21"/>
      <c r="C105" s="753"/>
      <c r="D105" s="8"/>
    </row>
    <row r="106" spans="1:4" ht="15">
      <c r="A106" s="755">
        <f t="shared" si="1"/>
        <v>199</v>
      </c>
      <c r="B106" s="21"/>
      <c r="C106" s="753"/>
      <c r="D106" s="8"/>
    </row>
    <row r="107" spans="1:4" ht="15">
      <c r="A107" s="758">
        <v>300</v>
      </c>
      <c r="B107" s="87" t="s">
        <v>378</v>
      </c>
      <c r="C107" s="753">
        <v>37908</v>
      </c>
      <c r="D107" s="85" t="s">
        <v>379</v>
      </c>
    </row>
    <row r="108" spans="1:4" ht="15">
      <c r="A108" s="758">
        <f>A107+1</f>
        <v>301</v>
      </c>
      <c r="B108" s="87" t="s">
        <v>380</v>
      </c>
      <c r="C108" s="753">
        <v>37944</v>
      </c>
      <c r="D108" s="85" t="s">
        <v>379</v>
      </c>
    </row>
    <row r="109" spans="1:4" ht="15">
      <c r="A109" s="758">
        <f t="shared" ref="A109:A172" si="2">A108+1</f>
        <v>302</v>
      </c>
      <c r="B109" s="87" t="s">
        <v>381</v>
      </c>
      <c r="C109" s="753">
        <v>38210</v>
      </c>
      <c r="D109" s="85" t="s">
        <v>379</v>
      </c>
    </row>
    <row r="110" spans="1:4" ht="15">
      <c r="A110" s="758">
        <f t="shared" si="2"/>
        <v>303</v>
      </c>
      <c r="B110" s="87" t="s">
        <v>382</v>
      </c>
      <c r="C110" s="753">
        <v>38327</v>
      </c>
      <c r="D110" s="85" t="s">
        <v>379</v>
      </c>
    </row>
    <row r="111" spans="1:4" ht="15">
      <c r="A111" s="758">
        <f t="shared" si="2"/>
        <v>304</v>
      </c>
      <c r="B111" s="87" t="s">
        <v>383</v>
      </c>
      <c r="C111" s="753">
        <v>38405</v>
      </c>
      <c r="D111" s="85" t="s">
        <v>379</v>
      </c>
    </row>
    <row r="112" spans="1:4" ht="15">
      <c r="A112" s="758">
        <f t="shared" si="2"/>
        <v>305</v>
      </c>
      <c r="B112" s="87" t="s">
        <v>384</v>
      </c>
      <c r="C112" s="753">
        <v>41808</v>
      </c>
      <c r="D112" s="85" t="s">
        <v>379</v>
      </c>
    </row>
    <row r="113" spans="1:4" ht="15">
      <c r="A113" s="758">
        <f t="shared" si="2"/>
        <v>306</v>
      </c>
      <c r="B113" s="87" t="s">
        <v>385</v>
      </c>
      <c r="C113" s="753">
        <v>38353</v>
      </c>
      <c r="D113" s="85" t="s">
        <v>379</v>
      </c>
    </row>
    <row r="114" spans="1:4" ht="15">
      <c r="A114" s="758">
        <f t="shared" si="2"/>
        <v>307</v>
      </c>
      <c r="B114" s="87" t="s">
        <v>386</v>
      </c>
      <c r="C114" s="753">
        <v>38252</v>
      </c>
      <c r="D114" s="85" t="s">
        <v>379</v>
      </c>
    </row>
    <row r="115" spans="1:4" ht="15">
      <c r="A115" s="758">
        <f t="shared" si="2"/>
        <v>308</v>
      </c>
      <c r="B115" s="87" t="s">
        <v>381</v>
      </c>
      <c r="C115" s="753">
        <v>38210</v>
      </c>
      <c r="D115" s="85" t="s">
        <v>379</v>
      </c>
    </row>
    <row r="116" spans="1:4" ht="15">
      <c r="A116" s="758">
        <f t="shared" si="2"/>
        <v>309</v>
      </c>
      <c r="B116" s="87" t="s">
        <v>329</v>
      </c>
      <c r="C116" s="753">
        <v>37341</v>
      </c>
      <c r="D116" s="85" t="s">
        <v>387</v>
      </c>
    </row>
    <row r="117" spans="1:4" ht="15">
      <c r="A117" s="758">
        <f t="shared" si="2"/>
        <v>310</v>
      </c>
      <c r="B117" s="87" t="s">
        <v>388</v>
      </c>
      <c r="C117" s="753">
        <v>37380</v>
      </c>
      <c r="D117" s="301" t="s">
        <v>387</v>
      </c>
    </row>
    <row r="118" spans="1:4" ht="15">
      <c r="A118" s="758">
        <f t="shared" si="2"/>
        <v>311</v>
      </c>
      <c r="B118" s="87" t="s">
        <v>226</v>
      </c>
      <c r="C118" s="753">
        <v>37491</v>
      </c>
      <c r="D118" s="85" t="s">
        <v>387</v>
      </c>
    </row>
    <row r="119" spans="1:4" ht="15">
      <c r="A119" s="758">
        <f t="shared" si="2"/>
        <v>312</v>
      </c>
      <c r="B119" s="87" t="s">
        <v>268</v>
      </c>
      <c r="C119" s="753">
        <v>37481</v>
      </c>
      <c r="D119" s="85" t="s">
        <v>387</v>
      </c>
    </row>
    <row r="120" spans="1:4" ht="15">
      <c r="A120" s="758">
        <f t="shared" si="2"/>
        <v>313</v>
      </c>
      <c r="B120" s="87" t="s">
        <v>389</v>
      </c>
      <c r="C120" s="753">
        <v>37213</v>
      </c>
      <c r="D120" s="85" t="s">
        <v>387</v>
      </c>
    </row>
    <row r="121" spans="1:4" ht="15">
      <c r="A121" s="758">
        <f t="shared" si="2"/>
        <v>314</v>
      </c>
      <c r="B121" s="87" t="s">
        <v>390</v>
      </c>
      <c r="C121" s="753">
        <v>37216</v>
      </c>
      <c r="D121" s="85" t="s">
        <v>387</v>
      </c>
    </row>
    <row r="122" spans="1:4" ht="15">
      <c r="A122" s="758">
        <f t="shared" si="2"/>
        <v>315</v>
      </c>
      <c r="B122" s="87" t="s">
        <v>391</v>
      </c>
      <c r="C122" s="753">
        <v>37704</v>
      </c>
      <c r="D122" s="85" t="s">
        <v>387</v>
      </c>
    </row>
    <row r="123" spans="1:4" ht="15">
      <c r="A123" s="758">
        <f t="shared" si="2"/>
        <v>316</v>
      </c>
      <c r="B123" s="87" t="s">
        <v>267</v>
      </c>
      <c r="C123" s="753">
        <v>37288</v>
      </c>
      <c r="D123" s="85" t="s">
        <v>387</v>
      </c>
    </row>
    <row r="124" spans="1:4" ht="15">
      <c r="A124" s="758">
        <f t="shared" si="2"/>
        <v>317</v>
      </c>
      <c r="B124" s="87" t="s">
        <v>265</v>
      </c>
      <c r="C124" s="753">
        <v>37787</v>
      </c>
      <c r="D124" s="85" t="s">
        <v>387</v>
      </c>
    </row>
    <row r="125" spans="1:4" ht="15">
      <c r="A125" s="758">
        <f t="shared" si="2"/>
        <v>318</v>
      </c>
      <c r="B125" s="87" t="s">
        <v>392</v>
      </c>
      <c r="C125" s="753"/>
      <c r="D125" s="85" t="s">
        <v>387</v>
      </c>
    </row>
    <row r="126" spans="1:4" ht="15">
      <c r="A126" s="758">
        <f t="shared" si="2"/>
        <v>319</v>
      </c>
      <c r="B126" s="87" t="s">
        <v>393</v>
      </c>
      <c r="C126" s="753">
        <v>37210</v>
      </c>
      <c r="D126" s="85" t="s">
        <v>387</v>
      </c>
    </row>
    <row r="127" spans="1:4" ht="15">
      <c r="A127" s="758">
        <f t="shared" si="2"/>
        <v>320</v>
      </c>
      <c r="B127" s="87" t="s">
        <v>394</v>
      </c>
      <c r="C127" s="753"/>
      <c r="D127" s="85" t="s">
        <v>387</v>
      </c>
    </row>
    <row r="128" spans="1:4" ht="15">
      <c r="A128" s="758">
        <f t="shared" si="2"/>
        <v>321</v>
      </c>
      <c r="B128" s="87" t="s">
        <v>395</v>
      </c>
      <c r="C128" s="753">
        <v>37516</v>
      </c>
      <c r="D128" s="85" t="s">
        <v>387</v>
      </c>
    </row>
    <row r="129" spans="1:4" ht="15">
      <c r="A129" s="758">
        <f t="shared" si="2"/>
        <v>322</v>
      </c>
      <c r="B129" s="87" t="s">
        <v>396</v>
      </c>
      <c r="C129" s="753">
        <v>37698</v>
      </c>
      <c r="D129" s="85" t="s">
        <v>387</v>
      </c>
    </row>
    <row r="130" spans="1:4" ht="15">
      <c r="A130" s="758">
        <f t="shared" si="2"/>
        <v>323</v>
      </c>
      <c r="B130" s="87" t="s">
        <v>269</v>
      </c>
      <c r="C130" s="753">
        <v>36732</v>
      </c>
      <c r="D130" s="85" t="s">
        <v>397</v>
      </c>
    </row>
    <row r="131" spans="1:4" ht="15">
      <c r="A131" s="758">
        <f t="shared" si="2"/>
        <v>324</v>
      </c>
      <c r="B131" s="87" t="s">
        <v>314</v>
      </c>
      <c r="C131" s="753">
        <v>36534</v>
      </c>
      <c r="D131" s="85" t="s">
        <v>397</v>
      </c>
    </row>
    <row r="132" spans="1:4" ht="15">
      <c r="A132" s="758">
        <f t="shared" si="2"/>
        <v>325</v>
      </c>
      <c r="B132" s="87" t="s">
        <v>398</v>
      </c>
      <c r="C132" s="753">
        <v>36505</v>
      </c>
      <c r="D132" s="85" t="s">
        <v>397</v>
      </c>
    </row>
    <row r="133" spans="1:4" ht="15">
      <c r="A133" s="758">
        <f t="shared" si="2"/>
        <v>326</v>
      </c>
      <c r="B133" s="87" t="s">
        <v>330</v>
      </c>
      <c r="C133" s="753">
        <v>36952</v>
      </c>
      <c r="D133" s="85" t="s">
        <v>397</v>
      </c>
    </row>
    <row r="134" spans="1:4" ht="15">
      <c r="A134" s="758">
        <f t="shared" si="2"/>
        <v>327</v>
      </c>
      <c r="B134" s="87" t="s">
        <v>399</v>
      </c>
      <c r="C134" s="753">
        <v>37096</v>
      </c>
      <c r="D134" s="85" t="s">
        <v>397</v>
      </c>
    </row>
    <row r="135" spans="1:4" ht="15">
      <c r="A135" s="758">
        <f t="shared" si="2"/>
        <v>328</v>
      </c>
      <c r="B135" s="87" t="s">
        <v>400</v>
      </c>
      <c r="C135" s="753">
        <v>36930</v>
      </c>
      <c r="D135" s="85" t="s">
        <v>397</v>
      </c>
    </row>
    <row r="136" spans="1:4" ht="15">
      <c r="A136" s="758">
        <f t="shared" si="2"/>
        <v>329</v>
      </c>
      <c r="B136" s="87" t="s">
        <v>401</v>
      </c>
      <c r="C136" s="753">
        <v>36829</v>
      </c>
      <c r="D136" s="85" t="s">
        <v>397</v>
      </c>
    </row>
    <row r="137" spans="1:4" ht="15">
      <c r="A137" s="758">
        <f t="shared" si="2"/>
        <v>330</v>
      </c>
      <c r="B137" s="87" t="s">
        <v>266</v>
      </c>
      <c r="C137" s="753">
        <v>37107</v>
      </c>
      <c r="D137" s="85" t="s">
        <v>397</v>
      </c>
    </row>
    <row r="138" spans="1:4" ht="15">
      <c r="A138" s="758">
        <f t="shared" si="2"/>
        <v>331</v>
      </c>
      <c r="B138" s="87" t="s">
        <v>402</v>
      </c>
      <c r="C138" s="753">
        <v>36672</v>
      </c>
      <c r="D138" s="85" t="s">
        <v>397</v>
      </c>
    </row>
    <row r="139" spans="1:4" ht="15">
      <c r="A139" s="758">
        <f t="shared" si="2"/>
        <v>332</v>
      </c>
      <c r="B139" s="87" t="s">
        <v>542</v>
      </c>
      <c r="C139" s="753"/>
      <c r="D139" s="85" t="s">
        <v>543</v>
      </c>
    </row>
    <row r="140" spans="1:4" ht="15">
      <c r="A140" s="758">
        <f t="shared" si="2"/>
        <v>333</v>
      </c>
      <c r="B140" s="87" t="s">
        <v>378</v>
      </c>
      <c r="C140" s="753"/>
      <c r="D140" s="85" t="s">
        <v>540</v>
      </c>
    </row>
    <row r="141" spans="1:4" ht="15">
      <c r="A141" s="758">
        <f t="shared" si="2"/>
        <v>334</v>
      </c>
      <c r="B141" s="87"/>
      <c r="C141" s="753"/>
      <c r="D141" s="85"/>
    </row>
    <row r="142" spans="1:4" ht="15">
      <c r="A142" s="758">
        <f t="shared" si="2"/>
        <v>335</v>
      </c>
      <c r="B142" s="87"/>
      <c r="C142" s="753"/>
      <c r="D142" s="85"/>
    </row>
    <row r="143" spans="1:4" ht="15">
      <c r="A143" s="758">
        <f t="shared" si="2"/>
        <v>336</v>
      </c>
      <c r="B143" s="87"/>
      <c r="C143" s="753"/>
      <c r="D143" s="85"/>
    </row>
    <row r="144" spans="1:4" ht="15">
      <c r="A144" s="758">
        <f t="shared" si="2"/>
        <v>337</v>
      </c>
      <c r="B144" s="87"/>
      <c r="C144" s="753"/>
      <c r="D144" s="85"/>
    </row>
    <row r="145" spans="1:4" ht="15">
      <c r="A145" s="758">
        <f t="shared" si="2"/>
        <v>338</v>
      </c>
      <c r="B145" s="87"/>
      <c r="C145" s="753"/>
      <c r="D145" s="85"/>
    </row>
    <row r="146" spans="1:4" ht="15">
      <c r="A146" s="758">
        <f t="shared" si="2"/>
        <v>339</v>
      </c>
      <c r="B146" s="87"/>
      <c r="C146" s="753"/>
      <c r="D146" s="85"/>
    </row>
    <row r="147" spans="1:4" ht="15">
      <c r="A147" s="758">
        <f t="shared" si="2"/>
        <v>340</v>
      </c>
      <c r="B147" s="87"/>
      <c r="C147" s="753"/>
      <c r="D147" s="85"/>
    </row>
    <row r="148" spans="1:4" ht="15">
      <c r="A148" s="758">
        <f t="shared" si="2"/>
        <v>341</v>
      </c>
      <c r="B148" s="87"/>
      <c r="C148" s="753"/>
      <c r="D148" s="85"/>
    </row>
    <row r="149" spans="1:4" ht="15">
      <c r="A149" s="758">
        <f t="shared" si="2"/>
        <v>342</v>
      </c>
      <c r="B149" s="87"/>
      <c r="C149" s="753"/>
      <c r="D149" s="85"/>
    </row>
    <row r="150" spans="1:4" ht="15">
      <c r="A150" s="758">
        <f t="shared" si="2"/>
        <v>343</v>
      </c>
      <c r="B150" s="87"/>
      <c r="C150" s="753"/>
      <c r="D150" s="85"/>
    </row>
    <row r="151" spans="1:4" ht="15">
      <c r="A151" s="758">
        <f t="shared" si="2"/>
        <v>344</v>
      </c>
      <c r="B151" s="87"/>
      <c r="C151" s="753"/>
      <c r="D151" s="85"/>
    </row>
    <row r="152" spans="1:4" ht="15">
      <c r="A152" s="758">
        <f t="shared" si="2"/>
        <v>345</v>
      </c>
      <c r="B152" s="87"/>
      <c r="C152" s="753"/>
      <c r="D152" s="85"/>
    </row>
    <row r="153" spans="1:4" ht="15">
      <c r="A153" s="758">
        <f t="shared" si="2"/>
        <v>346</v>
      </c>
      <c r="B153" s="87"/>
      <c r="C153" s="753"/>
      <c r="D153" s="85"/>
    </row>
    <row r="154" spans="1:4" ht="15">
      <c r="A154" s="758">
        <f t="shared" si="2"/>
        <v>347</v>
      </c>
      <c r="B154" s="87"/>
      <c r="C154" s="753"/>
      <c r="D154" s="85"/>
    </row>
    <row r="155" spans="1:4" ht="15">
      <c r="A155" s="758">
        <f t="shared" si="2"/>
        <v>348</v>
      </c>
      <c r="B155" s="21"/>
      <c r="C155" s="753"/>
      <c r="D155" s="8"/>
    </row>
    <row r="156" spans="1:4" ht="15">
      <c r="A156" s="758">
        <f t="shared" si="2"/>
        <v>349</v>
      </c>
      <c r="B156" s="21"/>
      <c r="C156" s="753"/>
      <c r="D156" s="8"/>
    </row>
    <row r="157" spans="1:4" ht="15">
      <c r="A157" s="758">
        <f t="shared" si="2"/>
        <v>350</v>
      </c>
      <c r="B157" s="21" t="s">
        <v>403</v>
      </c>
      <c r="C157" s="753"/>
      <c r="D157" s="8" t="s">
        <v>379</v>
      </c>
    </row>
    <row r="158" spans="1:4" ht="15">
      <c r="A158" s="758">
        <f t="shared" si="2"/>
        <v>351</v>
      </c>
      <c r="B158" s="87" t="s">
        <v>404</v>
      </c>
      <c r="C158" s="753"/>
      <c r="D158" s="85" t="s">
        <v>379</v>
      </c>
    </row>
    <row r="159" spans="1:4" ht="15">
      <c r="A159" s="758">
        <f t="shared" si="2"/>
        <v>352</v>
      </c>
      <c r="B159" s="87" t="s">
        <v>405</v>
      </c>
      <c r="C159" s="753"/>
      <c r="D159" s="85" t="s">
        <v>379</v>
      </c>
    </row>
    <row r="160" spans="1:4" ht="15">
      <c r="A160" s="758">
        <f t="shared" si="2"/>
        <v>353</v>
      </c>
      <c r="B160" s="87" t="s">
        <v>406</v>
      </c>
      <c r="C160" s="753"/>
      <c r="D160" s="85" t="s">
        <v>379</v>
      </c>
    </row>
    <row r="161" spans="1:4" ht="15">
      <c r="A161" s="758">
        <f t="shared" si="2"/>
        <v>354</v>
      </c>
      <c r="B161" s="87" t="s">
        <v>317</v>
      </c>
      <c r="C161" s="753"/>
      <c r="D161" s="85" t="s">
        <v>379</v>
      </c>
    </row>
    <row r="162" spans="1:4" ht="15">
      <c r="A162" s="758">
        <f t="shared" si="2"/>
        <v>355</v>
      </c>
      <c r="B162" s="87" t="s">
        <v>407</v>
      </c>
      <c r="C162" s="753"/>
      <c r="D162" s="85" t="s">
        <v>379</v>
      </c>
    </row>
    <row r="163" spans="1:4" ht="15">
      <c r="A163" s="758">
        <f t="shared" si="2"/>
        <v>356</v>
      </c>
      <c r="B163" s="87" t="s">
        <v>408</v>
      </c>
      <c r="C163" s="753">
        <v>37251</v>
      </c>
      <c r="D163" s="85" t="s">
        <v>387</v>
      </c>
    </row>
    <row r="164" spans="1:4" ht="15">
      <c r="A164" s="758">
        <f t="shared" si="2"/>
        <v>357</v>
      </c>
      <c r="B164" s="87" t="s">
        <v>272</v>
      </c>
      <c r="C164" s="753">
        <v>37147</v>
      </c>
      <c r="D164" s="85" t="s">
        <v>387</v>
      </c>
    </row>
    <row r="165" spans="1:4" ht="15">
      <c r="A165" s="758">
        <f t="shared" si="2"/>
        <v>358</v>
      </c>
      <c r="B165" s="87" t="s">
        <v>409</v>
      </c>
      <c r="C165" s="753"/>
      <c r="D165" s="85" t="s">
        <v>387</v>
      </c>
    </row>
    <row r="166" spans="1:4" ht="15">
      <c r="A166" s="758">
        <f t="shared" si="2"/>
        <v>359</v>
      </c>
      <c r="B166" s="87" t="s">
        <v>410</v>
      </c>
      <c r="C166" s="753"/>
      <c r="D166" s="85" t="s">
        <v>387</v>
      </c>
    </row>
    <row r="167" spans="1:4" ht="15">
      <c r="A167" s="758">
        <f t="shared" si="2"/>
        <v>360</v>
      </c>
      <c r="B167" s="87" t="s">
        <v>328</v>
      </c>
      <c r="C167" s="753"/>
      <c r="D167" s="85" t="s">
        <v>387</v>
      </c>
    </row>
    <row r="168" spans="1:4" ht="15">
      <c r="A168" s="758">
        <f t="shared" si="2"/>
        <v>361</v>
      </c>
      <c r="B168" s="87" t="s">
        <v>411</v>
      </c>
      <c r="C168" s="753"/>
      <c r="D168" s="85" t="s">
        <v>387</v>
      </c>
    </row>
    <row r="169" spans="1:4" ht="15">
      <c r="A169" s="758">
        <f t="shared" si="2"/>
        <v>362</v>
      </c>
      <c r="B169" s="87" t="s">
        <v>271</v>
      </c>
      <c r="C169" s="753"/>
      <c r="D169" s="85" t="s">
        <v>387</v>
      </c>
    </row>
    <row r="170" spans="1:4" ht="15">
      <c r="A170" s="758">
        <f t="shared" si="2"/>
        <v>363</v>
      </c>
      <c r="B170" s="87" t="s">
        <v>270</v>
      </c>
      <c r="C170" s="753">
        <v>36448</v>
      </c>
      <c r="D170" s="85" t="s">
        <v>412</v>
      </c>
    </row>
    <row r="171" spans="1:4" ht="15">
      <c r="A171" s="758">
        <f t="shared" si="2"/>
        <v>364</v>
      </c>
      <c r="B171" s="87" t="s">
        <v>535</v>
      </c>
      <c r="C171" s="753">
        <v>36429</v>
      </c>
      <c r="D171" s="85" t="s">
        <v>412</v>
      </c>
    </row>
    <row r="172" spans="1:4" ht="15">
      <c r="A172" s="758">
        <f t="shared" si="2"/>
        <v>365</v>
      </c>
      <c r="B172" s="87" t="s">
        <v>413</v>
      </c>
      <c r="C172" s="753"/>
      <c r="D172" s="85" t="s">
        <v>412</v>
      </c>
    </row>
    <row r="173" spans="1:4" ht="15">
      <c r="A173" s="758">
        <f t="shared" ref="A173:A206" si="3">A172+1</f>
        <v>366</v>
      </c>
      <c r="B173" s="87" t="s">
        <v>414</v>
      </c>
      <c r="C173" s="753"/>
      <c r="D173" s="85" t="s">
        <v>412</v>
      </c>
    </row>
    <row r="174" spans="1:4" ht="15">
      <c r="A174" s="758">
        <f t="shared" si="3"/>
        <v>367</v>
      </c>
      <c r="B174" s="87" t="s">
        <v>415</v>
      </c>
      <c r="C174" s="753"/>
      <c r="D174" s="85" t="s">
        <v>412</v>
      </c>
    </row>
    <row r="175" spans="1:4" ht="15">
      <c r="A175" s="758">
        <f t="shared" si="3"/>
        <v>368</v>
      </c>
      <c r="B175" s="87" t="s">
        <v>416</v>
      </c>
      <c r="C175" s="753"/>
      <c r="D175" s="85" t="s">
        <v>412</v>
      </c>
    </row>
    <row r="176" spans="1:4" ht="15">
      <c r="A176" s="758">
        <f t="shared" si="3"/>
        <v>369</v>
      </c>
      <c r="B176" s="87"/>
      <c r="C176" s="753"/>
      <c r="D176" s="85"/>
    </row>
    <row r="177" spans="1:4" ht="15">
      <c r="A177" s="758">
        <f t="shared" si="3"/>
        <v>370</v>
      </c>
      <c r="B177" s="87"/>
      <c r="C177" s="753"/>
      <c r="D177" s="85"/>
    </row>
    <row r="178" spans="1:4" ht="15">
      <c r="A178" s="758">
        <f t="shared" si="3"/>
        <v>371</v>
      </c>
      <c r="B178" s="87"/>
      <c r="C178" s="753"/>
      <c r="D178" s="85"/>
    </row>
    <row r="179" spans="1:4" ht="15">
      <c r="A179" s="758">
        <f t="shared" si="3"/>
        <v>372</v>
      </c>
      <c r="B179" s="87"/>
      <c r="C179" s="753"/>
      <c r="D179" s="85"/>
    </row>
    <row r="180" spans="1:4" ht="15">
      <c r="A180" s="758">
        <f t="shared" si="3"/>
        <v>373</v>
      </c>
      <c r="B180" s="87"/>
      <c r="C180" s="753"/>
      <c r="D180" s="85"/>
    </row>
    <row r="181" spans="1:4" ht="15">
      <c r="A181" s="758">
        <f t="shared" si="3"/>
        <v>374</v>
      </c>
      <c r="B181" s="87"/>
      <c r="C181" s="753"/>
      <c r="D181" s="85"/>
    </row>
    <row r="182" spans="1:4" ht="15">
      <c r="A182" s="758">
        <f t="shared" si="3"/>
        <v>375</v>
      </c>
      <c r="B182" s="87"/>
      <c r="C182" s="753"/>
      <c r="D182" s="85"/>
    </row>
    <row r="183" spans="1:4" ht="15">
      <c r="A183" s="758">
        <f t="shared" si="3"/>
        <v>376</v>
      </c>
      <c r="B183" s="87"/>
      <c r="C183" s="753"/>
      <c r="D183" s="85"/>
    </row>
    <row r="184" spans="1:4" ht="15">
      <c r="A184" s="758">
        <f t="shared" si="3"/>
        <v>377</v>
      </c>
      <c r="B184" s="87"/>
      <c r="C184" s="753"/>
      <c r="D184" s="85"/>
    </row>
    <row r="185" spans="1:4" ht="15">
      <c r="A185" s="758">
        <f t="shared" si="3"/>
        <v>378</v>
      </c>
      <c r="B185" s="87"/>
      <c r="C185" s="753"/>
      <c r="D185" s="85"/>
    </row>
    <row r="186" spans="1:4" ht="15">
      <c r="A186" s="758">
        <f t="shared" si="3"/>
        <v>379</v>
      </c>
      <c r="B186" s="87"/>
      <c r="C186" s="753"/>
      <c r="D186" s="85"/>
    </row>
    <row r="187" spans="1:4" ht="15">
      <c r="A187" s="758">
        <f t="shared" si="3"/>
        <v>380</v>
      </c>
      <c r="B187" s="87"/>
      <c r="C187" s="753"/>
      <c r="D187" s="85"/>
    </row>
    <row r="188" spans="1:4" ht="15">
      <c r="A188" s="758">
        <f t="shared" si="3"/>
        <v>381</v>
      </c>
      <c r="B188" s="87"/>
      <c r="C188" s="753"/>
      <c r="D188" s="85"/>
    </row>
    <row r="189" spans="1:4" ht="15">
      <c r="A189" s="758">
        <f t="shared" si="3"/>
        <v>382</v>
      </c>
      <c r="B189" s="87"/>
      <c r="C189" s="753"/>
      <c r="D189" s="85"/>
    </row>
    <row r="190" spans="1:4" ht="15">
      <c r="A190" s="758">
        <f t="shared" si="3"/>
        <v>383</v>
      </c>
      <c r="B190" s="87"/>
      <c r="C190" s="753"/>
      <c r="D190" s="85"/>
    </row>
    <row r="191" spans="1:4" ht="15">
      <c r="A191" s="758">
        <f t="shared" si="3"/>
        <v>384</v>
      </c>
      <c r="B191" s="87"/>
      <c r="C191" s="753"/>
      <c r="D191" s="85"/>
    </row>
    <row r="192" spans="1:4" ht="15">
      <c r="A192" s="758">
        <f t="shared" si="3"/>
        <v>385</v>
      </c>
      <c r="B192" s="87"/>
      <c r="C192" s="753"/>
      <c r="D192" s="85"/>
    </row>
    <row r="193" spans="1:4" ht="15">
      <c r="A193" s="758">
        <f t="shared" si="3"/>
        <v>386</v>
      </c>
      <c r="B193" s="87"/>
      <c r="C193" s="753"/>
      <c r="D193" s="85"/>
    </row>
    <row r="194" spans="1:4" ht="15">
      <c r="A194" s="758">
        <f t="shared" si="3"/>
        <v>387</v>
      </c>
      <c r="B194" s="87"/>
      <c r="C194" s="753"/>
      <c r="D194" s="85"/>
    </row>
    <row r="195" spans="1:4" ht="15">
      <c r="A195" s="758">
        <f t="shared" si="3"/>
        <v>388</v>
      </c>
      <c r="B195" s="87"/>
      <c r="C195" s="753"/>
      <c r="D195" s="85"/>
    </row>
    <row r="196" spans="1:4" ht="15">
      <c r="A196" s="758">
        <f t="shared" si="3"/>
        <v>389</v>
      </c>
      <c r="B196" s="87"/>
      <c r="C196" s="753"/>
      <c r="D196" s="85"/>
    </row>
    <row r="197" spans="1:4" ht="15">
      <c r="A197" s="758">
        <f t="shared" si="3"/>
        <v>390</v>
      </c>
      <c r="B197" s="87"/>
      <c r="C197" s="753"/>
      <c r="D197" s="85"/>
    </row>
    <row r="198" spans="1:4" ht="15">
      <c r="A198" s="758">
        <f t="shared" si="3"/>
        <v>391</v>
      </c>
      <c r="B198" s="87"/>
      <c r="C198" s="753"/>
      <c r="D198" s="85"/>
    </row>
    <row r="199" spans="1:4" ht="15">
      <c r="A199" s="758">
        <f t="shared" si="3"/>
        <v>392</v>
      </c>
      <c r="B199" s="87"/>
      <c r="C199" s="753"/>
      <c r="D199" s="85"/>
    </row>
    <row r="200" spans="1:4" ht="15">
      <c r="A200" s="758">
        <f t="shared" si="3"/>
        <v>393</v>
      </c>
      <c r="B200" s="87"/>
      <c r="C200" s="753"/>
      <c r="D200" s="85"/>
    </row>
    <row r="201" spans="1:4" ht="15">
      <c r="A201" s="758">
        <f t="shared" si="3"/>
        <v>394</v>
      </c>
      <c r="B201" s="87"/>
      <c r="C201" s="753"/>
      <c r="D201" s="85"/>
    </row>
    <row r="202" spans="1:4" ht="15">
      <c r="A202" s="758">
        <f t="shared" si="3"/>
        <v>395</v>
      </c>
      <c r="B202" s="87"/>
      <c r="C202" s="753"/>
      <c r="D202" s="85"/>
    </row>
    <row r="203" spans="1:4" ht="15">
      <c r="A203" s="758">
        <f t="shared" si="3"/>
        <v>396</v>
      </c>
      <c r="B203" s="87"/>
      <c r="C203" s="753"/>
      <c r="D203" s="85"/>
    </row>
    <row r="204" spans="1:4" ht="15">
      <c r="A204" s="758">
        <f t="shared" si="3"/>
        <v>397</v>
      </c>
      <c r="B204" s="21"/>
      <c r="C204" s="753"/>
      <c r="D204" s="8"/>
    </row>
    <row r="205" spans="1:4" ht="15">
      <c r="A205" s="758">
        <f t="shared" si="3"/>
        <v>398</v>
      </c>
      <c r="B205" s="21"/>
      <c r="C205" s="753"/>
      <c r="D205" s="8"/>
    </row>
    <row r="206" spans="1:4" ht="15">
      <c r="A206" s="758">
        <f t="shared" si="3"/>
        <v>399</v>
      </c>
      <c r="B206" s="21"/>
      <c r="C206" s="753"/>
      <c r="D206" s="8"/>
    </row>
    <row r="207" spans="1:4" ht="15">
      <c r="A207" s="757">
        <v>400</v>
      </c>
      <c r="B207" s="21" t="s">
        <v>417</v>
      </c>
      <c r="C207" s="756">
        <v>37227</v>
      </c>
      <c r="D207" s="8" t="s">
        <v>219</v>
      </c>
    </row>
    <row r="208" spans="1:4" ht="15">
      <c r="A208" s="757">
        <f>A207+1</f>
        <v>401</v>
      </c>
      <c r="B208" s="21" t="s">
        <v>63</v>
      </c>
      <c r="C208" s="756">
        <v>37809</v>
      </c>
      <c r="D208" s="8" t="s">
        <v>219</v>
      </c>
    </row>
    <row r="209" spans="1:4" ht="15">
      <c r="A209" s="757">
        <f t="shared" ref="A209:A272" si="4">A208+1</f>
        <v>402</v>
      </c>
      <c r="B209" s="21" t="s">
        <v>418</v>
      </c>
      <c r="C209" s="756">
        <v>37386</v>
      </c>
      <c r="D209" s="8" t="s">
        <v>219</v>
      </c>
    </row>
    <row r="210" spans="1:4" ht="15">
      <c r="A210" s="757">
        <f t="shared" si="4"/>
        <v>403</v>
      </c>
      <c r="B210" s="87"/>
      <c r="C210" s="753"/>
      <c r="D210" s="85" t="s">
        <v>12</v>
      </c>
    </row>
    <row r="211" spans="1:4" ht="15">
      <c r="A211" s="757">
        <f t="shared" si="4"/>
        <v>404</v>
      </c>
      <c r="B211" s="87"/>
      <c r="C211" s="756"/>
      <c r="D211" s="85" t="s">
        <v>12</v>
      </c>
    </row>
    <row r="212" spans="1:4" ht="15">
      <c r="A212" s="757">
        <f t="shared" si="4"/>
        <v>405</v>
      </c>
      <c r="B212" s="87"/>
      <c r="C212" s="753"/>
      <c r="D212" s="85"/>
    </row>
    <row r="213" spans="1:4" ht="15">
      <c r="A213" s="757">
        <f t="shared" si="4"/>
        <v>406</v>
      </c>
      <c r="B213" s="87"/>
      <c r="C213" s="753"/>
      <c r="D213" s="85"/>
    </row>
    <row r="214" spans="1:4" ht="15">
      <c r="A214" s="757">
        <f t="shared" si="4"/>
        <v>407</v>
      </c>
      <c r="B214" s="87"/>
      <c r="C214" s="753"/>
      <c r="D214" s="85"/>
    </row>
    <row r="215" spans="1:4" ht="15">
      <c r="A215" s="757">
        <f t="shared" si="4"/>
        <v>408</v>
      </c>
      <c r="B215" s="87"/>
      <c r="C215" s="753"/>
      <c r="D215" s="85"/>
    </row>
    <row r="216" spans="1:4" ht="15">
      <c r="A216" s="757">
        <f t="shared" si="4"/>
        <v>409</v>
      </c>
      <c r="B216" s="87"/>
      <c r="C216" s="753"/>
      <c r="D216" s="85"/>
    </row>
    <row r="217" spans="1:4" ht="15">
      <c r="A217" s="757">
        <f t="shared" si="4"/>
        <v>410</v>
      </c>
      <c r="B217" s="87"/>
      <c r="C217" s="753"/>
      <c r="D217" s="301"/>
    </row>
    <row r="218" spans="1:4" ht="15">
      <c r="A218" s="757">
        <f t="shared" si="4"/>
        <v>411</v>
      </c>
      <c r="B218" s="87"/>
      <c r="C218" s="753"/>
      <c r="D218" s="85"/>
    </row>
    <row r="219" spans="1:4" ht="15">
      <c r="A219" s="757">
        <f t="shared" si="4"/>
        <v>412</v>
      </c>
      <c r="B219" s="87"/>
      <c r="C219" s="753"/>
      <c r="D219" s="85"/>
    </row>
    <row r="220" spans="1:4" ht="15">
      <c r="A220" s="757">
        <f t="shared" si="4"/>
        <v>413</v>
      </c>
      <c r="B220" s="87"/>
      <c r="C220" s="753"/>
      <c r="D220" s="85"/>
    </row>
    <row r="221" spans="1:4" ht="15">
      <c r="A221" s="757">
        <f t="shared" si="4"/>
        <v>414</v>
      </c>
      <c r="B221" s="87"/>
      <c r="C221" s="753"/>
      <c r="D221" s="85"/>
    </row>
    <row r="222" spans="1:4" ht="15">
      <c r="A222" s="757">
        <f t="shared" si="4"/>
        <v>415</v>
      </c>
      <c r="B222" s="87"/>
      <c r="C222" s="753"/>
      <c r="D222" s="85"/>
    </row>
    <row r="223" spans="1:4" ht="15">
      <c r="A223" s="757">
        <f t="shared" si="4"/>
        <v>416</v>
      </c>
      <c r="B223" s="87"/>
      <c r="C223" s="753"/>
      <c r="D223" s="85"/>
    </row>
    <row r="224" spans="1:4" ht="15">
      <c r="A224" s="757">
        <f t="shared" si="4"/>
        <v>417</v>
      </c>
      <c r="B224" s="87"/>
      <c r="C224" s="753"/>
      <c r="D224" s="85"/>
    </row>
    <row r="225" spans="1:4" ht="15">
      <c r="A225" s="757">
        <f t="shared" si="4"/>
        <v>418</v>
      </c>
      <c r="B225" s="87"/>
      <c r="C225" s="753"/>
      <c r="D225" s="85"/>
    </row>
    <row r="226" spans="1:4" ht="15">
      <c r="A226" s="757">
        <f t="shared" si="4"/>
        <v>419</v>
      </c>
      <c r="B226" s="87"/>
      <c r="C226" s="753"/>
      <c r="D226" s="85"/>
    </row>
    <row r="227" spans="1:4" ht="15">
      <c r="A227" s="757">
        <f t="shared" si="4"/>
        <v>420</v>
      </c>
      <c r="B227" s="21" t="s">
        <v>419</v>
      </c>
      <c r="C227" s="756">
        <v>36830</v>
      </c>
      <c r="D227" s="8" t="s">
        <v>420</v>
      </c>
    </row>
    <row r="228" spans="1:4" ht="15">
      <c r="A228" s="757">
        <f t="shared" si="4"/>
        <v>421</v>
      </c>
      <c r="B228" s="87"/>
      <c r="C228" s="753"/>
      <c r="D228" s="85"/>
    </row>
    <row r="229" spans="1:4" ht="15">
      <c r="A229" s="757">
        <f t="shared" si="4"/>
        <v>422</v>
      </c>
      <c r="B229" s="87"/>
      <c r="C229" s="753"/>
      <c r="D229" s="85"/>
    </row>
    <row r="230" spans="1:4" ht="15">
      <c r="A230" s="757">
        <f t="shared" si="4"/>
        <v>423</v>
      </c>
      <c r="B230" s="87"/>
      <c r="C230" s="753"/>
      <c r="D230" s="85"/>
    </row>
    <row r="231" spans="1:4" ht="15">
      <c r="A231" s="757">
        <f t="shared" si="4"/>
        <v>424</v>
      </c>
      <c r="B231" s="87"/>
      <c r="C231" s="753"/>
      <c r="D231" s="85"/>
    </row>
    <row r="232" spans="1:4" ht="15">
      <c r="A232" s="757">
        <f t="shared" si="4"/>
        <v>425</v>
      </c>
      <c r="B232" s="87"/>
      <c r="C232" s="753"/>
      <c r="D232" s="85"/>
    </row>
    <row r="233" spans="1:4" ht="15">
      <c r="A233" s="757">
        <f t="shared" si="4"/>
        <v>426</v>
      </c>
      <c r="B233" s="87"/>
      <c r="C233" s="753"/>
      <c r="D233" s="85"/>
    </row>
    <row r="234" spans="1:4" ht="15">
      <c r="A234" s="757">
        <f t="shared" si="4"/>
        <v>427</v>
      </c>
      <c r="B234" s="87"/>
      <c r="C234" s="753"/>
      <c r="D234" s="85"/>
    </row>
    <row r="235" spans="1:4" ht="15">
      <c r="A235" s="757">
        <f t="shared" si="4"/>
        <v>428</v>
      </c>
      <c r="B235" s="87"/>
      <c r="C235" s="753"/>
      <c r="D235" s="85"/>
    </row>
    <row r="236" spans="1:4" ht="15">
      <c r="A236" s="757">
        <f t="shared" si="4"/>
        <v>429</v>
      </c>
      <c r="B236" s="87"/>
      <c r="C236" s="753"/>
      <c r="D236" s="85"/>
    </row>
    <row r="237" spans="1:4" ht="15">
      <c r="A237" s="757">
        <f t="shared" si="4"/>
        <v>430</v>
      </c>
      <c r="B237" s="21" t="s">
        <v>421</v>
      </c>
      <c r="C237" s="756">
        <v>38867</v>
      </c>
      <c r="D237" s="8" t="s">
        <v>220</v>
      </c>
    </row>
    <row r="238" spans="1:4" ht="15">
      <c r="A238" s="757">
        <f t="shared" si="4"/>
        <v>431</v>
      </c>
      <c r="B238" s="21" t="s">
        <v>422</v>
      </c>
      <c r="C238" s="756">
        <v>38583</v>
      </c>
      <c r="D238" s="8" t="s">
        <v>220</v>
      </c>
    </row>
    <row r="239" spans="1:4" ht="15">
      <c r="A239" s="757">
        <f t="shared" si="4"/>
        <v>432</v>
      </c>
      <c r="B239" s="21" t="s">
        <v>423</v>
      </c>
      <c r="C239" s="756">
        <v>38477</v>
      </c>
      <c r="D239" s="8" t="s">
        <v>220</v>
      </c>
    </row>
    <row r="240" spans="1:4" ht="15">
      <c r="A240" s="757">
        <f t="shared" si="4"/>
        <v>433</v>
      </c>
      <c r="B240" s="21" t="s">
        <v>337</v>
      </c>
      <c r="C240" s="756">
        <v>38557</v>
      </c>
      <c r="D240" s="8" t="s">
        <v>220</v>
      </c>
    </row>
    <row r="241" spans="1:4" ht="15">
      <c r="A241" s="757">
        <f t="shared" si="4"/>
        <v>434</v>
      </c>
      <c r="B241" s="21" t="s">
        <v>424</v>
      </c>
      <c r="C241" s="756">
        <v>38427</v>
      </c>
      <c r="D241" s="8" t="s">
        <v>220</v>
      </c>
    </row>
    <row r="242" spans="1:4" ht="15">
      <c r="A242" s="757">
        <f t="shared" si="4"/>
        <v>435</v>
      </c>
      <c r="B242" s="21" t="s">
        <v>425</v>
      </c>
      <c r="C242" s="756">
        <v>38078</v>
      </c>
      <c r="D242" s="8" t="s">
        <v>220</v>
      </c>
    </row>
    <row r="243" spans="1:4" ht="15">
      <c r="A243" s="757">
        <f t="shared" si="4"/>
        <v>436</v>
      </c>
      <c r="B243" s="87"/>
      <c r="C243" s="753"/>
      <c r="D243" s="85"/>
    </row>
    <row r="244" spans="1:4" ht="15">
      <c r="A244" s="757">
        <f t="shared" si="4"/>
        <v>437</v>
      </c>
      <c r="B244" s="87"/>
      <c r="C244" s="753"/>
      <c r="D244" s="85"/>
    </row>
    <row r="245" spans="1:4" ht="15">
      <c r="A245" s="757">
        <f t="shared" si="4"/>
        <v>438</v>
      </c>
      <c r="B245" s="87" t="s">
        <v>12</v>
      </c>
      <c r="C245" s="753"/>
      <c r="D245" s="85"/>
    </row>
    <row r="246" spans="1:4" ht="15">
      <c r="A246" s="757">
        <f t="shared" si="4"/>
        <v>439</v>
      </c>
      <c r="B246" s="87"/>
      <c r="C246" s="753"/>
      <c r="D246" s="85"/>
    </row>
    <row r="247" spans="1:4" ht="15">
      <c r="A247" s="757">
        <f t="shared" si="4"/>
        <v>440</v>
      </c>
      <c r="B247" s="87"/>
      <c r="C247" s="753"/>
      <c r="D247" s="85"/>
    </row>
    <row r="248" spans="1:4" ht="15">
      <c r="A248" s="757">
        <f t="shared" si="4"/>
        <v>441</v>
      </c>
      <c r="B248" s="87"/>
      <c r="C248" s="753"/>
      <c r="D248" s="85"/>
    </row>
    <row r="249" spans="1:4" ht="15">
      <c r="A249" s="757">
        <f t="shared" si="4"/>
        <v>442</v>
      </c>
      <c r="B249" s="87"/>
      <c r="C249" s="753"/>
      <c r="D249" s="85"/>
    </row>
    <row r="250" spans="1:4" ht="15">
      <c r="A250" s="757">
        <f t="shared" si="4"/>
        <v>443</v>
      </c>
      <c r="B250" s="87"/>
      <c r="C250" s="753"/>
      <c r="D250" s="85"/>
    </row>
    <row r="251" spans="1:4" ht="15">
      <c r="A251" s="757">
        <f t="shared" si="4"/>
        <v>444</v>
      </c>
      <c r="B251" s="87"/>
      <c r="C251" s="753"/>
      <c r="D251" s="85"/>
    </row>
    <row r="252" spans="1:4" ht="15">
      <c r="A252" s="757">
        <f t="shared" si="4"/>
        <v>445</v>
      </c>
      <c r="B252" s="87"/>
      <c r="C252" s="753"/>
      <c r="D252" s="85"/>
    </row>
    <row r="253" spans="1:4" ht="15">
      <c r="A253" s="757">
        <f t="shared" si="4"/>
        <v>446</v>
      </c>
      <c r="B253" s="87"/>
      <c r="C253" s="753"/>
      <c r="D253" s="85"/>
    </row>
    <row r="254" spans="1:4" ht="15">
      <c r="A254" s="757">
        <f t="shared" si="4"/>
        <v>447</v>
      </c>
      <c r="B254" s="87"/>
      <c r="C254" s="753"/>
      <c r="D254" s="85"/>
    </row>
    <row r="255" spans="1:4" ht="15">
      <c r="A255" s="757">
        <f t="shared" si="4"/>
        <v>448</v>
      </c>
      <c r="B255" s="21"/>
      <c r="C255" s="753"/>
      <c r="D255" s="8"/>
    </row>
    <row r="256" spans="1:4" ht="15">
      <c r="A256" s="757">
        <f t="shared" si="4"/>
        <v>449</v>
      </c>
      <c r="B256" s="21"/>
      <c r="C256" s="753"/>
      <c r="D256" s="8"/>
    </row>
    <row r="257" spans="1:4" ht="15">
      <c r="A257" s="757">
        <f t="shared" si="4"/>
        <v>450</v>
      </c>
      <c r="B257" s="21" t="s">
        <v>426</v>
      </c>
      <c r="C257" s="756">
        <v>37564</v>
      </c>
      <c r="D257" s="8" t="s">
        <v>213</v>
      </c>
    </row>
    <row r="258" spans="1:4" ht="15">
      <c r="A258" s="757">
        <f t="shared" si="4"/>
        <v>451</v>
      </c>
      <c r="B258" s="21" t="s">
        <v>427</v>
      </c>
      <c r="C258" s="756">
        <v>37148</v>
      </c>
      <c r="D258" s="8" t="s">
        <v>213</v>
      </c>
    </row>
    <row r="259" spans="1:4" ht="15">
      <c r="A259" s="757">
        <f t="shared" si="4"/>
        <v>452</v>
      </c>
      <c r="B259" s="21" t="s">
        <v>428</v>
      </c>
      <c r="C259" s="756">
        <v>37638</v>
      </c>
      <c r="D259" s="8" t="s">
        <v>213</v>
      </c>
    </row>
    <row r="260" spans="1:4" ht="15">
      <c r="A260" s="757">
        <f t="shared" si="4"/>
        <v>453</v>
      </c>
      <c r="B260" s="21" t="s">
        <v>429</v>
      </c>
      <c r="C260" s="756">
        <v>37213</v>
      </c>
      <c r="D260" s="8" t="s">
        <v>213</v>
      </c>
    </row>
    <row r="261" spans="1:4" ht="15">
      <c r="A261" s="757">
        <f t="shared" si="4"/>
        <v>454</v>
      </c>
      <c r="B261" s="21" t="s">
        <v>309</v>
      </c>
      <c r="C261" s="756">
        <v>37576</v>
      </c>
      <c r="D261" s="8" t="s">
        <v>213</v>
      </c>
    </row>
    <row r="262" spans="1:4" ht="15">
      <c r="A262" s="757">
        <f t="shared" si="4"/>
        <v>455</v>
      </c>
      <c r="B262" s="21" t="s">
        <v>430</v>
      </c>
      <c r="C262" s="756">
        <v>37170</v>
      </c>
      <c r="D262" s="8" t="s">
        <v>213</v>
      </c>
    </row>
    <row r="263" spans="1:4" ht="15">
      <c r="A263" s="757">
        <f t="shared" si="4"/>
        <v>456</v>
      </c>
      <c r="B263" s="21" t="s">
        <v>310</v>
      </c>
      <c r="C263" s="756">
        <v>37534</v>
      </c>
      <c r="D263" s="8" t="s">
        <v>213</v>
      </c>
    </row>
    <row r="264" spans="1:4" ht="15">
      <c r="A264" s="757">
        <f t="shared" si="4"/>
        <v>457</v>
      </c>
      <c r="B264" s="21" t="s">
        <v>431</v>
      </c>
      <c r="C264" s="756">
        <v>37454</v>
      </c>
      <c r="D264" s="8" t="s">
        <v>213</v>
      </c>
    </row>
    <row r="265" spans="1:4" ht="15">
      <c r="A265" s="757">
        <f t="shared" si="4"/>
        <v>458</v>
      </c>
      <c r="B265" s="21" t="s">
        <v>432</v>
      </c>
      <c r="C265" s="756">
        <v>37756</v>
      </c>
      <c r="D265" s="8" t="s">
        <v>213</v>
      </c>
    </row>
    <row r="266" spans="1:4" ht="15">
      <c r="A266" s="757">
        <f t="shared" si="4"/>
        <v>459</v>
      </c>
      <c r="B266" s="87"/>
      <c r="C266" s="753"/>
      <c r="D266" s="85"/>
    </row>
    <row r="267" spans="1:4" ht="15">
      <c r="A267" s="757">
        <f t="shared" si="4"/>
        <v>460</v>
      </c>
      <c r="B267" s="87"/>
      <c r="C267" s="753"/>
      <c r="D267" s="85"/>
    </row>
    <row r="268" spans="1:4" ht="15">
      <c r="A268" s="757">
        <f t="shared" si="4"/>
        <v>461</v>
      </c>
      <c r="B268" s="87"/>
      <c r="C268" s="753"/>
      <c r="D268" s="85"/>
    </row>
    <row r="269" spans="1:4" ht="15">
      <c r="A269" s="757">
        <f t="shared" si="4"/>
        <v>462</v>
      </c>
      <c r="B269" s="87"/>
      <c r="C269" s="753"/>
      <c r="D269" s="85"/>
    </row>
    <row r="270" spans="1:4" ht="15">
      <c r="A270" s="757">
        <f t="shared" si="4"/>
        <v>463</v>
      </c>
      <c r="B270" s="87"/>
      <c r="C270" s="753"/>
      <c r="D270" s="85"/>
    </row>
    <row r="271" spans="1:4" ht="15">
      <c r="A271" s="757">
        <f t="shared" si="4"/>
        <v>464</v>
      </c>
      <c r="B271" s="87"/>
      <c r="C271" s="753"/>
      <c r="D271" s="85"/>
    </row>
    <row r="272" spans="1:4" ht="15">
      <c r="A272" s="757">
        <f t="shared" si="4"/>
        <v>465</v>
      </c>
      <c r="B272" s="87"/>
      <c r="C272" s="753"/>
      <c r="D272" s="85"/>
    </row>
    <row r="273" spans="1:4" ht="15">
      <c r="A273" s="757">
        <f t="shared" ref="A273:A306" si="5">A272+1</f>
        <v>466</v>
      </c>
      <c r="B273" s="87"/>
      <c r="C273" s="753"/>
      <c r="D273" s="85"/>
    </row>
    <row r="274" spans="1:4" ht="15">
      <c r="A274" s="757">
        <f t="shared" si="5"/>
        <v>467</v>
      </c>
      <c r="B274" s="87"/>
      <c r="C274" s="753"/>
      <c r="D274" s="85"/>
    </row>
    <row r="275" spans="1:4" ht="15">
      <c r="A275" s="757">
        <f t="shared" si="5"/>
        <v>468</v>
      </c>
      <c r="B275" s="87"/>
      <c r="C275" s="753"/>
      <c r="D275" s="85"/>
    </row>
    <row r="276" spans="1:4" ht="15">
      <c r="A276" s="757">
        <f t="shared" si="5"/>
        <v>469</v>
      </c>
      <c r="B276" s="87"/>
      <c r="C276" s="753"/>
      <c r="D276" s="85"/>
    </row>
    <row r="277" spans="1:4" ht="15">
      <c r="A277" s="757">
        <f t="shared" si="5"/>
        <v>470</v>
      </c>
      <c r="B277" s="21" t="s">
        <v>433</v>
      </c>
      <c r="C277" s="756">
        <v>36414</v>
      </c>
      <c r="D277" s="8" t="s">
        <v>229</v>
      </c>
    </row>
    <row r="278" spans="1:4" ht="15">
      <c r="A278" s="757">
        <f t="shared" si="5"/>
        <v>471</v>
      </c>
      <c r="B278" s="21" t="s">
        <v>434</v>
      </c>
      <c r="C278" s="756">
        <v>36514</v>
      </c>
      <c r="D278" s="8" t="s">
        <v>229</v>
      </c>
    </row>
    <row r="279" spans="1:4" ht="15">
      <c r="A279" s="757">
        <f t="shared" si="5"/>
        <v>472</v>
      </c>
      <c r="B279" s="21" t="s">
        <v>435</v>
      </c>
      <c r="C279" s="756">
        <v>36549</v>
      </c>
      <c r="D279" s="8" t="s">
        <v>229</v>
      </c>
    </row>
    <row r="280" spans="1:4" ht="15">
      <c r="A280" s="757">
        <f t="shared" si="5"/>
        <v>473</v>
      </c>
      <c r="B280" s="21" t="s">
        <v>214</v>
      </c>
      <c r="C280" s="756">
        <v>36939</v>
      </c>
      <c r="D280" s="8" t="s">
        <v>229</v>
      </c>
    </row>
    <row r="281" spans="1:4" ht="15">
      <c r="A281" s="757">
        <f t="shared" si="5"/>
        <v>474</v>
      </c>
      <c r="B281" s="87"/>
      <c r="C281" s="753"/>
      <c r="D281" s="85"/>
    </row>
    <row r="282" spans="1:4" ht="15">
      <c r="A282" s="757">
        <f t="shared" si="5"/>
        <v>475</v>
      </c>
      <c r="B282" s="87"/>
      <c r="C282" s="753"/>
      <c r="D282" s="85"/>
    </row>
    <row r="283" spans="1:4" ht="15">
      <c r="A283" s="757">
        <f t="shared" si="5"/>
        <v>476</v>
      </c>
      <c r="B283" s="87"/>
      <c r="C283" s="753"/>
      <c r="D283" s="85"/>
    </row>
    <row r="284" spans="1:4" ht="15">
      <c r="A284" s="757">
        <f t="shared" si="5"/>
        <v>477</v>
      </c>
      <c r="B284" s="87"/>
      <c r="C284" s="753"/>
      <c r="D284" s="85"/>
    </row>
    <row r="285" spans="1:4" ht="15">
      <c r="A285" s="757">
        <f t="shared" si="5"/>
        <v>478</v>
      </c>
      <c r="B285" s="87"/>
      <c r="C285" s="753"/>
      <c r="D285" s="85"/>
    </row>
    <row r="286" spans="1:4" ht="15">
      <c r="A286" s="757">
        <f t="shared" si="5"/>
        <v>479</v>
      </c>
      <c r="B286" s="87"/>
      <c r="C286" s="753"/>
      <c r="D286" s="85"/>
    </row>
    <row r="287" spans="1:4" ht="15">
      <c r="A287" s="757">
        <f t="shared" si="5"/>
        <v>480</v>
      </c>
      <c r="B287" s="21" t="s">
        <v>216</v>
      </c>
      <c r="C287" s="756">
        <v>38072</v>
      </c>
      <c r="D287" s="8" t="s">
        <v>217</v>
      </c>
    </row>
    <row r="288" spans="1:4" ht="15">
      <c r="A288" s="757">
        <f t="shared" si="5"/>
        <v>481</v>
      </c>
      <c r="B288" s="21" t="s">
        <v>436</v>
      </c>
      <c r="C288" s="756">
        <v>38842</v>
      </c>
      <c r="D288" s="8" t="s">
        <v>217</v>
      </c>
    </row>
    <row r="289" spans="1:4" ht="15">
      <c r="A289" s="757">
        <f t="shared" si="5"/>
        <v>482</v>
      </c>
      <c r="B289" s="21" t="s">
        <v>437</v>
      </c>
      <c r="C289" s="756">
        <v>38040</v>
      </c>
      <c r="D289" s="8" t="s">
        <v>217</v>
      </c>
    </row>
    <row r="290" spans="1:4" ht="15">
      <c r="A290" s="757">
        <f t="shared" si="5"/>
        <v>483</v>
      </c>
      <c r="B290" s="21" t="s">
        <v>438</v>
      </c>
      <c r="C290" s="756">
        <v>38357</v>
      </c>
      <c r="D290" s="8" t="s">
        <v>217</v>
      </c>
    </row>
    <row r="291" spans="1:4" ht="15">
      <c r="A291" s="757">
        <f t="shared" si="5"/>
        <v>484</v>
      </c>
      <c r="B291" s="21" t="s">
        <v>439</v>
      </c>
      <c r="C291" s="756">
        <v>38581</v>
      </c>
      <c r="D291" s="8" t="s">
        <v>217</v>
      </c>
    </row>
    <row r="292" spans="1:4" ht="15">
      <c r="A292" s="757">
        <f t="shared" si="5"/>
        <v>485</v>
      </c>
      <c r="B292" s="21" t="s">
        <v>440</v>
      </c>
      <c r="C292" s="756">
        <v>38846</v>
      </c>
      <c r="D292" s="8" t="s">
        <v>217</v>
      </c>
    </row>
    <row r="293" spans="1:4" ht="15">
      <c r="A293" s="757">
        <f t="shared" si="5"/>
        <v>486</v>
      </c>
      <c r="B293" s="21" t="s">
        <v>441</v>
      </c>
      <c r="C293" s="756">
        <v>38039</v>
      </c>
      <c r="D293" s="8" t="s">
        <v>217</v>
      </c>
    </row>
    <row r="294" spans="1:4" ht="15">
      <c r="A294" s="757">
        <f t="shared" si="5"/>
        <v>487</v>
      </c>
      <c r="B294" s="21" t="s">
        <v>442</v>
      </c>
      <c r="C294" s="756">
        <v>38250</v>
      </c>
      <c r="D294" s="8" t="s">
        <v>221</v>
      </c>
    </row>
    <row r="295" spans="1:4" ht="15">
      <c r="A295" s="757">
        <f t="shared" si="5"/>
        <v>488</v>
      </c>
      <c r="B295" s="21" t="s">
        <v>443</v>
      </c>
      <c r="C295" s="756">
        <v>38907</v>
      </c>
      <c r="D295" s="8" t="s">
        <v>221</v>
      </c>
    </row>
    <row r="296" spans="1:4" ht="15">
      <c r="A296" s="757">
        <f t="shared" si="5"/>
        <v>489</v>
      </c>
      <c r="B296" s="21" t="s">
        <v>444</v>
      </c>
      <c r="C296" s="756">
        <v>37883</v>
      </c>
      <c r="D296" s="8" t="s">
        <v>221</v>
      </c>
    </row>
    <row r="297" spans="1:4" ht="15">
      <c r="A297" s="757">
        <f t="shared" si="5"/>
        <v>490</v>
      </c>
      <c r="B297" s="21" t="s">
        <v>445</v>
      </c>
      <c r="C297" s="756">
        <v>38076</v>
      </c>
      <c r="D297" s="8" t="s">
        <v>221</v>
      </c>
    </row>
    <row r="298" spans="1:4" ht="15">
      <c r="A298" s="757">
        <f t="shared" si="5"/>
        <v>491</v>
      </c>
      <c r="B298" s="21" t="s">
        <v>446</v>
      </c>
      <c r="C298" s="756">
        <v>38451</v>
      </c>
      <c r="D298" s="8" t="s">
        <v>217</v>
      </c>
    </row>
    <row r="299" spans="1:4" ht="15">
      <c r="A299" s="757">
        <f t="shared" si="5"/>
        <v>492</v>
      </c>
      <c r="B299" s="21" t="s">
        <v>447</v>
      </c>
      <c r="C299" s="756">
        <v>38271</v>
      </c>
      <c r="D299" s="8" t="s">
        <v>217</v>
      </c>
    </row>
    <row r="300" spans="1:4" ht="15">
      <c r="A300" s="757">
        <f t="shared" si="5"/>
        <v>493</v>
      </c>
      <c r="B300" s="87"/>
      <c r="C300" s="753"/>
      <c r="D300" s="85"/>
    </row>
    <row r="301" spans="1:4" ht="15">
      <c r="A301" s="757">
        <f t="shared" si="5"/>
        <v>494</v>
      </c>
      <c r="B301" s="87"/>
      <c r="C301" s="753"/>
      <c r="D301" s="85"/>
    </row>
    <row r="302" spans="1:4" ht="15">
      <c r="A302" s="757">
        <f t="shared" si="5"/>
        <v>495</v>
      </c>
      <c r="B302" s="87"/>
      <c r="C302" s="753"/>
      <c r="D302" s="85"/>
    </row>
    <row r="303" spans="1:4" ht="15">
      <c r="A303" s="757">
        <f t="shared" si="5"/>
        <v>496</v>
      </c>
      <c r="B303" s="87"/>
      <c r="C303" s="753"/>
      <c r="D303" s="85"/>
    </row>
    <row r="304" spans="1:4" ht="15">
      <c r="A304" s="757">
        <f t="shared" si="5"/>
        <v>497</v>
      </c>
      <c r="B304" s="21"/>
      <c r="C304" s="753"/>
      <c r="D304" s="8"/>
    </row>
    <row r="305" spans="1:4" ht="15">
      <c r="A305" s="757">
        <f t="shared" si="5"/>
        <v>498</v>
      </c>
      <c r="B305" s="21"/>
      <c r="C305" s="753"/>
      <c r="D305" s="8"/>
    </row>
    <row r="306" spans="1:4" ht="15">
      <c r="A306" s="757">
        <f t="shared" si="5"/>
        <v>499</v>
      </c>
      <c r="B306" s="21"/>
      <c r="C306" s="753"/>
      <c r="D306" s="8"/>
    </row>
    <row r="307" spans="1:4" ht="15">
      <c r="A307" s="759">
        <v>500</v>
      </c>
      <c r="B307" s="87" t="s">
        <v>223</v>
      </c>
      <c r="C307" s="753"/>
      <c r="D307" s="85" t="s">
        <v>221</v>
      </c>
    </row>
    <row r="308" spans="1:4" ht="15">
      <c r="A308" s="759">
        <f>A307+1</f>
        <v>501</v>
      </c>
      <c r="B308" s="87" t="s">
        <v>316</v>
      </c>
      <c r="C308" s="753"/>
      <c r="D308" s="85" t="s">
        <v>221</v>
      </c>
    </row>
    <row r="309" spans="1:4" ht="15">
      <c r="A309" s="759">
        <f t="shared" ref="A309:A372" si="6">A308+1</f>
        <v>502</v>
      </c>
      <c r="B309" s="87" t="s">
        <v>222</v>
      </c>
      <c r="C309" s="753"/>
      <c r="D309" s="85" t="s">
        <v>221</v>
      </c>
    </row>
    <row r="310" spans="1:4" ht="15">
      <c r="A310" s="759">
        <f t="shared" si="6"/>
        <v>503</v>
      </c>
      <c r="B310" s="87" t="s">
        <v>512</v>
      </c>
      <c r="C310" s="753"/>
      <c r="D310" s="85" t="s">
        <v>221</v>
      </c>
    </row>
    <row r="311" spans="1:4" ht="15">
      <c r="A311" s="759">
        <f t="shared" si="6"/>
        <v>504</v>
      </c>
      <c r="B311" s="87" t="s">
        <v>511</v>
      </c>
      <c r="C311" s="753"/>
      <c r="D311" s="85" t="s">
        <v>221</v>
      </c>
    </row>
    <row r="312" spans="1:4" ht="15">
      <c r="A312" s="759">
        <f t="shared" si="6"/>
        <v>505</v>
      </c>
      <c r="B312" s="87" t="s">
        <v>510</v>
      </c>
      <c r="C312" s="753"/>
      <c r="D312" s="85" t="s">
        <v>221</v>
      </c>
    </row>
    <row r="313" spans="1:4" ht="15">
      <c r="A313" s="759">
        <f t="shared" si="6"/>
        <v>506</v>
      </c>
      <c r="B313" s="87"/>
      <c r="C313" s="753"/>
      <c r="D313" s="85"/>
    </row>
    <row r="314" spans="1:4" ht="15">
      <c r="A314" s="759">
        <f t="shared" si="6"/>
        <v>507</v>
      </c>
      <c r="B314" s="87"/>
      <c r="C314" s="753"/>
      <c r="D314" s="85"/>
    </row>
    <row r="315" spans="1:4" ht="15">
      <c r="A315" s="759">
        <f t="shared" si="6"/>
        <v>508</v>
      </c>
      <c r="B315" s="87"/>
      <c r="C315" s="753"/>
      <c r="D315" s="85"/>
    </row>
    <row r="316" spans="1:4" ht="15">
      <c r="A316" s="759">
        <f t="shared" si="6"/>
        <v>509</v>
      </c>
      <c r="B316" s="87"/>
      <c r="C316" s="753"/>
      <c r="D316" s="85"/>
    </row>
    <row r="317" spans="1:4" ht="15">
      <c r="A317" s="759">
        <f t="shared" si="6"/>
        <v>510</v>
      </c>
      <c r="B317" s="87"/>
      <c r="C317" s="753"/>
      <c r="D317" s="301"/>
    </row>
    <row r="318" spans="1:4" ht="15">
      <c r="A318" s="759">
        <f t="shared" si="6"/>
        <v>511</v>
      </c>
      <c r="B318" s="87"/>
      <c r="C318" s="753"/>
      <c r="D318" s="85"/>
    </row>
    <row r="319" spans="1:4" ht="15">
      <c r="A319" s="759">
        <f t="shared" si="6"/>
        <v>512</v>
      </c>
      <c r="B319" s="87"/>
      <c r="C319" s="753"/>
      <c r="D319" s="85"/>
    </row>
    <row r="320" spans="1:4" ht="15">
      <c r="A320" s="759">
        <f t="shared" si="6"/>
        <v>513</v>
      </c>
      <c r="B320" s="87"/>
      <c r="C320" s="753"/>
      <c r="D320" s="85"/>
    </row>
    <row r="321" spans="1:4" ht="15">
      <c r="A321" s="759">
        <f t="shared" si="6"/>
        <v>514</v>
      </c>
      <c r="B321" s="87"/>
      <c r="C321" s="753"/>
      <c r="D321" s="85"/>
    </row>
    <row r="322" spans="1:4" ht="15">
      <c r="A322" s="759">
        <f t="shared" si="6"/>
        <v>515</v>
      </c>
      <c r="B322" s="87"/>
      <c r="C322" s="753"/>
      <c r="D322" s="85"/>
    </row>
    <row r="323" spans="1:4" ht="15">
      <c r="A323" s="759">
        <f t="shared" si="6"/>
        <v>516</v>
      </c>
      <c r="B323" s="87"/>
      <c r="C323" s="753"/>
      <c r="D323" s="85"/>
    </row>
    <row r="324" spans="1:4" ht="15">
      <c r="A324" s="759">
        <f t="shared" si="6"/>
        <v>517</v>
      </c>
      <c r="B324" s="87"/>
      <c r="C324" s="753"/>
      <c r="D324" s="85"/>
    </row>
    <row r="325" spans="1:4" ht="15">
      <c r="A325" s="759">
        <f t="shared" si="6"/>
        <v>518</v>
      </c>
      <c r="B325" s="87"/>
      <c r="C325" s="753"/>
      <c r="D325" s="85"/>
    </row>
    <row r="326" spans="1:4" ht="15">
      <c r="A326" s="759">
        <f t="shared" si="6"/>
        <v>519</v>
      </c>
      <c r="B326" s="87"/>
      <c r="C326" s="753"/>
      <c r="D326" s="85"/>
    </row>
    <row r="327" spans="1:4" ht="15">
      <c r="A327" s="759">
        <f t="shared" si="6"/>
        <v>520</v>
      </c>
      <c r="B327" s="87"/>
      <c r="C327" s="753"/>
      <c r="D327" s="85"/>
    </row>
    <row r="328" spans="1:4" ht="15">
      <c r="A328" s="759">
        <f t="shared" si="6"/>
        <v>521</v>
      </c>
      <c r="B328" s="87"/>
      <c r="C328" s="753"/>
      <c r="D328" s="85"/>
    </row>
    <row r="329" spans="1:4" ht="15">
      <c r="A329" s="759">
        <f t="shared" si="6"/>
        <v>522</v>
      </c>
      <c r="B329" s="87"/>
      <c r="C329" s="753"/>
      <c r="D329" s="85"/>
    </row>
    <row r="330" spans="1:4" ht="15">
      <c r="A330" s="759">
        <f t="shared" si="6"/>
        <v>523</v>
      </c>
      <c r="B330" s="87"/>
      <c r="C330" s="753"/>
      <c r="D330" s="85"/>
    </row>
    <row r="331" spans="1:4" ht="15">
      <c r="A331" s="759">
        <f t="shared" si="6"/>
        <v>524</v>
      </c>
      <c r="B331" s="87"/>
      <c r="C331" s="753"/>
      <c r="D331" s="85"/>
    </row>
    <row r="332" spans="1:4" ht="15">
      <c r="A332" s="759">
        <f t="shared" si="6"/>
        <v>525</v>
      </c>
      <c r="B332" s="87"/>
      <c r="C332" s="753"/>
      <c r="D332" s="85"/>
    </row>
    <row r="333" spans="1:4" ht="15">
      <c r="A333" s="759">
        <f t="shared" si="6"/>
        <v>526</v>
      </c>
      <c r="B333" s="87"/>
      <c r="C333" s="753"/>
      <c r="D333" s="85"/>
    </row>
    <row r="334" spans="1:4" ht="15">
      <c r="A334" s="759">
        <f t="shared" si="6"/>
        <v>527</v>
      </c>
      <c r="B334" s="87"/>
      <c r="C334" s="753"/>
      <c r="D334" s="85"/>
    </row>
    <row r="335" spans="1:4" ht="15">
      <c r="A335" s="759">
        <f t="shared" si="6"/>
        <v>528</v>
      </c>
      <c r="B335" s="87"/>
      <c r="C335" s="753"/>
      <c r="D335" s="85"/>
    </row>
    <row r="336" spans="1:4" ht="15">
      <c r="A336" s="759">
        <f t="shared" si="6"/>
        <v>529</v>
      </c>
      <c r="B336" s="87"/>
      <c r="C336" s="753"/>
      <c r="D336" s="85"/>
    </row>
    <row r="337" spans="1:4" ht="15">
      <c r="A337" s="759">
        <f t="shared" si="6"/>
        <v>530</v>
      </c>
      <c r="B337" s="87"/>
      <c r="C337" s="753"/>
      <c r="D337" s="85"/>
    </row>
    <row r="338" spans="1:4" ht="15">
      <c r="A338" s="759">
        <f t="shared" si="6"/>
        <v>531</v>
      </c>
      <c r="B338" s="87"/>
      <c r="C338" s="753"/>
      <c r="D338" s="85"/>
    </row>
    <row r="339" spans="1:4" ht="15">
      <c r="A339" s="759">
        <f t="shared" si="6"/>
        <v>532</v>
      </c>
      <c r="B339" s="87"/>
      <c r="C339" s="753"/>
      <c r="D339" s="85"/>
    </row>
    <row r="340" spans="1:4" ht="15">
      <c r="A340" s="759">
        <f t="shared" si="6"/>
        <v>533</v>
      </c>
      <c r="B340" s="87"/>
      <c r="C340" s="753"/>
      <c r="D340" s="85"/>
    </row>
    <row r="341" spans="1:4" ht="15">
      <c r="A341" s="759">
        <f t="shared" si="6"/>
        <v>534</v>
      </c>
      <c r="B341" s="87"/>
      <c r="C341" s="753"/>
      <c r="D341" s="85"/>
    </row>
    <row r="342" spans="1:4" ht="15">
      <c r="A342" s="759">
        <f t="shared" si="6"/>
        <v>535</v>
      </c>
      <c r="B342" s="87"/>
      <c r="C342" s="753"/>
      <c r="D342" s="85"/>
    </row>
    <row r="343" spans="1:4" ht="15">
      <c r="A343" s="759">
        <f t="shared" si="6"/>
        <v>536</v>
      </c>
      <c r="B343" s="87"/>
      <c r="C343" s="753"/>
      <c r="D343" s="85"/>
    </row>
    <row r="344" spans="1:4" ht="15">
      <c r="A344" s="759">
        <f t="shared" si="6"/>
        <v>537</v>
      </c>
      <c r="B344" s="87"/>
      <c r="C344" s="753"/>
      <c r="D344" s="85"/>
    </row>
    <row r="345" spans="1:4" ht="15">
      <c r="A345" s="759">
        <f t="shared" si="6"/>
        <v>538</v>
      </c>
      <c r="B345" s="87"/>
      <c r="C345" s="753"/>
      <c r="D345" s="85"/>
    </row>
    <row r="346" spans="1:4" ht="15">
      <c r="A346" s="759">
        <f t="shared" si="6"/>
        <v>539</v>
      </c>
      <c r="B346" s="87"/>
      <c r="C346" s="753"/>
      <c r="D346" s="85"/>
    </row>
    <row r="347" spans="1:4" ht="15">
      <c r="A347" s="759">
        <f t="shared" si="6"/>
        <v>540</v>
      </c>
      <c r="B347" s="87" t="s">
        <v>527</v>
      </c>
      <c r="C347" s="753"/>
      <c r="D347" s="85" t="s">
        <v>225</v>
      </c>
    </row>
    <row r="348" spans="1:4" ht="15">
      <c r="A348" s="759">
        <f t="shared" si="6"/>
        <v>541</v>
      </c>
      <c r="B348" s="87" t="s">
        <v>528</v>
      </c>
      <c r="C348" s="753"/>
      <c r="D348" s="85" t="s">
        <v>225</v>
      </c>
    </row>
    <row r="349" spans="1:4" ht="15">
      <c r="A349" s="759">
        <f t="shared" si="6"/>
        <v>542</v>
      </c>
      <c r="B349" s="87" t="s">
        <v>529</v>
      </c>
      <c r="C349" s="753"/>
      <c r="D349" s="85" t="s">
        <v>225</v>
      </c>
    </row>
    <row r="350" spans="1:4" ht="15">
      <c r="A350" s="759">
        <f t="shared" si="6"/>
        <v>543</v>
      </c>
      <c r="B350" s="87" t="s">
        <v>530</v>
      </c>
      <c r="C350" s="753"/>
      <c r="D350" s="85" t="s">
        <v>225</v>
      </c>
    </row>
    <row r="351" spans="1:4" ht="15">
      <c r="A351" s="759">
        <f t="shared" si="6"/>
        <v>544</v>
      </c>
      <c r="B351" s="87" t="s">
        <v>531</v>
      </c>
      <c r="C351" s="753"/>
      <c r="D351" s="85" t="s">
        <v>225</v>
      </c>
    </row>
    <row r="352" spans="1:4" ht="15">
      <c r="A352" s="759">
        <f t="shared" si="6"/>
        <v>545</v>
      </c>
      <c r="B352" s="87" t="s">
        <v>532</v>
      </c>
      <c r="C352" s="753"/>
      <c r="D352" s="85" t="s">
        <v>225</v>
      </c>
    </row>
    <row r="353" spans="1:4" ht="15">
      <c r="A353" s="759">
        <f t="shared" si="6"/>
        <v>546</v>
      </c>
      <c r="B353" s="87" t="s">
        <v>533</v>
      </c>
      <c r="C353" s="753"/>
      <c r="D353" s="85" t="s">
        <v>225</v>
      </c>
    </row>
    <row r="354" spans="1:4" ht="15">
      <c r="A354" s="759">
        <f t="shared" si="6"/>
        <v>547</v>
      </c>
      <c r="B354" s="87" t="s">
        <v>534</v>
      </c>
      <c r="C354" s="753"/>
      <c r="D354" s="85" t="s">
        <v>225</v>
      </c>
    </row>
    <row r="355" spans="1:4" ht="15">
      <c r="A355" s="759">
        <f t="shared" si="6"/>
        <v>548</v>
      </c>
      <c r="B355" s="21" t="s">
        <v>227</v>
      </c>
      <c r="C355" s="753"/>
      <c r="D355" s="8" t="s">
        <v>225</v>
      </c>
    </row>
    <row r="356" spans="1:4" ht="15">
      <c r="A356" s="759">
        <f t="shared" si="6"/>
        <v>549</v>
      </c>
      <c r="B356" s="21"/>
      <c r="C356" s="753"/>
      <c r="D356" s="8"/>
    </row>
    <row r="357" spans="1:4" ht="15">
      <c r="A357" s="759">
        <f t="shared" si="6"/>
        <v>550</v>
      </c>
      <c r="B357" s="21"/>
      <c r="C357" s="753"/>
      <c r="D357" s="8"/>
    </row>
    <row r="358" spans="1:4" ht="15">
      <c r="A358" s="759">
        <f t="shared" si="6"/>
        <v>551</v>
      </c>
      <c r="B358" s="87"/>
      <c r="C358" s="753"/>
      <c r="D358" s="85"/>
    </row>
    <row r="359" spans="1:4" ht="15">
      <c r="A359" s="759">
        <f t="shared" si="6"/>
        <v>552</v>
      </c>
      <c r="B359" s="87"/>
      <c r="C359" s="753"/>
      <c r="D359" s="85"/>
    </row>
    <row r="360" spans="1:4" ht="15">
      <c r="A360" s="759">
        <f t="shared" si="6"/>
        <v>553</v>
      </c>
      <c r="B360" s="87"/>
      <c r="C360" s="753"/>
      <c r="D360" s="85"/>
    </row>
    <row r="361" spans="1:4" ht="15">
      <c r="A361" s="759">
        <f t="shared" si="6"/>
        <v>554</v>
      </c>
      <c r="B361" s="87"/>
      <c r="C361" s="753"/>
      <c r="D361" s="85"/>
    </row>
    <row r="362" spans="1:4" ht="15">
      <c r="A362" s="759">
        <f t="shared" si="6"/>
        <v>555</v>
      </c>
      <c r="B362" s="87"/>
      <c r="C362" s="753"/>
      <c r="D362" s="85"/>
    </row>
    <row r="363" spans="1:4" ht="15">
      <c r="A363" s="759">
        <f t="shared" si="6"/>
        <v>556</v>
      </c>
      <c r="B363" s="87"/>
      <c r="C363" s="753"/>
      <c r="D363" s="85"/>
    </row>
    <row r="364" spans="1:4" ht="15">
      <c r="A364" s="759">
        <f t="shared" si="6"/>
        <v>557</v>
      </c>
      <c r="B364" s="87"/>
      <c r="C364" s="753"/>
      <c r="D364" s="85"/>
    </row>
    <row r="365" spans="1:4" ht="15">
      <c r="A365" s="759">
        <f t="shared" si="6"/>
        <v>558</v>
      </c>
      <c r="B365" s="87"/>
      <c r="C365" s="753"/>
      <c r="D365" s="85"/>
    </row>
    <row r="366" spans="1:4" ht="15">
      <c r="A366" s="759">
        <f t="shared" si="6"/>
        <v>559</v>
      </c>
      <c r="B366" s="87"/>
      <c r="C366" s="753"/>
      <c r="D366" s="85"/>
    </row>
    <row r="367" spans="1:4" ht="15">
      <c r="A367" s="759">
        <f t="shared" si="6"/>
        <v>560</v>
      </c>
      <c r="B367" s="87" t="s">
        <v>519</v>
      </c>
      <c r="C367" s="753"/>
      <c r="D367" s="85" t="s">
        <v>228</v>
      </c>
    </row>
    <row r="368" spans="1:4" ht="15">
      <c r="A368" s="759">
        <f t="shared" si="6"/>
        <v>561</v>
      </c>
      <c r="B368" s="87" t="s">
        <v>520</v>
      </c>
      <c r="C368" s="753"/>
      <c r="D368" s="85" t="s">
        <v>228</v>
      </c>
    </row>
    <row r="369" spans="1:4" ht="15">
      <c r="A369" s="759">
        <f t="shared" si="6"/>
        <v>562</v>
      </c>
      <c r="B369" s="87" t="s">
        <v>521</v>
      </c>
      <c r="C369" s="753"/>
      <c r="D369" s="85" t="s">
        <v>228</v>
      </c>
    </row>
    <row r="370" spans="1:4" ht="15">
      <c r="A370" s="759">
        <f t="shared" si="6"/>
        <v>563</v>
      </c>
      <c r="B370" s="87"/>
      <c r="C370" s="753"/>
      <c r="D370" s="85"/>
    </row>
    <row r="371" spans="1:4" ht="15">
      <c r="A371" s="759">
        <f t="shared" si="6"/>
        <v>564</v>
      </c>
      <c r="B371" s="87"/>
      <c r="C371" s="753"/>
      <c r="D371" s="85"/>
    </row>
    <row r="372" spans="1:4" ht="15">
      <c r="A372" s="759">
        <f t="shared" si="6"/>
        <v>565</v>
      </c>
      <c r="B372" s="87"/>
      <c r="C372" s="753"/>
      <c r="D372" s="85"/>
    </row>
    <row r="373" spans="1:4" ht="15">
      <c r="A373" s="759">
        <f t="shared" ref="A373:A406" si="7">A372+1</f>
        <v>566</v>
      </c>
      <c r="B373" s="87"/>
      <c r="C373" s="753"/>
      <c r="D373" s="85"/>
    </row>
    <row r="374" spans="1:4" ht="15">
      <c r="A374" s="759">
        <f t="shared" si="7"/>
        <v>567</v>
      </c>
      <c r="B374" s="87"/>
      <c r="C374" s="753"/>
      <c r="D374" s="85"/>
    </row>
    <row r="375" spans="1:4" ht="15">
      <c r="A375" s="759">
        <f t="shared" si="7"/>
        <v>568</v>
      </c>
      <c r="B375" s="87"/>
      <c r="C375" s="753"/>
      <c r="D375" s="85"/>
    </row>
    <row r="376" spans="1:4" ht="15">
      <c r="A376" s="759">
        <f t="shared" si="7"/>
        <v>569</v>
      </c>
      <c r="B376" s="87"/>
      <c r="C376" s="753"/>
      <c r="D376" s="85"/>
    </row>
    <row r="377" spans="1:4" ht="15">
      <c r="A377" s="759">
        <f t="shared" si="7"/>
        <v>570</v>
      </c>
      <c r="B377" s="87" t="s">
        <v>513</v>
      </c>
      <c r="C377" s="753"/>
      <c r="D377" s="85" t="s">
        <v>229</v>
      </c>
    </row>
    <row r="378" spans="1:4" ht="15">
      <c r="A378" s="759">
        <f t="shared" si="7"/>
        <v>571</v>
      </c>
      <c r="B378" s="87" t="s">
        <v>224</v>
      </c>
      <c r="C378" s="753"/>
      <c r="D378" s="85" t="s">
        <v>229</v>
      </c>
    </row>
    <row r="379" spans="1:4" ht="15">
      <c r="A379" s="759">
        <f t="shared" si="7"/>
        <v>572</v>
      </c>
      <c r="B379" s="87" t="s">
        <v>514</v>
      </c>
      <c r="C379" s="753"/>
      <c r="D379" s="85" t="s">
        <v>229</v>
      </c>
    </row>
    <row r="380" spans="1:4" ht="15">
      <c r="A380" s="759">
        <f t="shared" si="7"/>
        <v>573</v>
      </c>
      <c r="B380" s="87" t="s">
        <v>515</v>
      </c>
      <c r="C380" s="753"/>
      <c r="D380" s="85" t="s">
        <v>229</v>
      </c>
    </row>
    <row r="381" spans="1:4" ht="15">
      <c r="A381" s="759">
        <f t="shared" si="7"/>
        <v>574</v>
      </c>
      <c r="B381" s="87" t="s">
        <v>516</v>
      </c>
      <c r="C381" s="753"/>
      <c r="D381" s="85" t="s">
        <v>229</v>
      </c>
    </row>
    <row r="382" spans="1:4" ht="15">
      <c r="A382" s="759">
        <f t="shared" si="7"/>
        <v>575</v>
      </c>
      <c r="B382" s="87" t="s">
        <v>517</v>
      </c>
      <c r="C382" s="753"/>
      <c r="D382" s="85" t="s">
        <v>229</v>
      </c>
    </row>
    <row r="383" spans="1:4" ht="15">
      <c r="A383" s="759">
        <f t="shared" si="7"/>
        <v>576</v>
      </c>
      <c r="B383" s="87" t="s">
        <v>518</v>
      </c>
      <c r="C383" s="753"/>
      <c r="D383" s="85" t="s">
        <v>229</v>
      </c>
    </row>
    <row r="384" spans="1:4" ht="15">
      <c r="A384" s="759">
        <f t="shared" si="7"/>
        <v>577</v>
      </c>
      <c r="B384" s="87"/>
      <c r="C384" s="753"/>
      <c r="D384" s="85"/>
    </row>
    <row r="385" spans="1:4" ht="15">
      <c r="A385" s="759">
        <f t="shared" si="7"/>
        <v>578</v>
      </c>
      <c r="B385" s="87"/>
      <c r="C385" s="753"/>
      <c r="D385" s="85"/>
    </row>
    <row r="386" spans="1:4" ht="15">
      <c r="A386" s="759">
        <f t="shared" si="7"/>
        <v>579</v>
      </c>
      <c r="B386" s="87"/>
      <c r="C386" s="753"/>
      <c r="D386" s="85"/>
    </row>
    <row r="387" spans="1:4" ht="15">
      <c r="A387" s="759">
        <f t="shared" si="7"/>
        <v>580</v>
      </c>
      <c r="B387" s="87"/>
      <c r="C387" s="753"/>
      <c r="D387" s="85"/>
    </row>
    <row r="388" spans="1:4" ht="15">
      <c r="A388" s="759">
        <f t="shared" si="7"/>
        <v>581</v>
      </c>
      <c r="B388" s="87"/>
      <c r="C388" s="753"/>
      <c r="D388" s="85"/>
    </row>
    <row r="389" spans="1:4" ht="15">
      <c r="A389" s="759">
        <f t="shared" si="7"/>
        <v>582</v>
      </c>
      <c r="B389" s="87"/>
      <c r="C389" s="753"/>
      <c r="D389" s="85"/>
    </row>
    <row r="390" spans="1:4" ht="15">
      <c r="A390" s="759">
        <f t="shared" si="7"/>
        <v>583</v>
      </c>
      <c r="B390" s="87"/>
      <c r="C390" s="753"/>
      <c r="D390" s="85"/>
    </row>
    <row r="391" spans="1:4" ht="15">
      <c r="A391" s="759">
        <f t="shared" si="7"/>
        <v>584</v>
      </c>
      <c r="B391" s="87"/>
      <c r="C391" s="753"/>
      <c r="D391" s="85"/>
    </row>
    <row r="392" spans="1:4" ht="15">
      <c r="A392" s="759">
        <f t="shared" si="7"/>
        <v>585</v>
      </c>
      <c r="B392" s="87"/>
      <c r="C392" s="753"/>
      <c r="D392" s="85"/>
    </row>
    <row r="393" spans="1:4" ht="15">
      <c r="A393" s="759">
        <f t="shared" si="7"/>
        <v>586</v>
      </c>
      <c r="B393" s="87"/>
      <c r="C393" s="753"/>
      <c r="D393" s="85"/>
    </row>
    <row r="394" spans="1:4" ht="15">
      <c r="A394" s="759">
        <f t="shared" si="7"/>
        <v>587</v>
      </c>
      <c r="B394" s="87"/>
      <c r="C394" s="753"/>
      <c r="D394" s="85"/>
    </row>
    <row r="395" spans="1:4" ht="15">
      <c r="A395" s="759">
        <f t="shared" si="7"/>
        <v>588</v>
      </c>
      <c r="B395" s="87"/>
      <c r="C395" s="753"/>
      <c r="D395" s="85"/>
    </row>
    <row r="396" spans="1:4" ht="15">
      <c r="A396" s="759">
        <f t="shared" si="7"/>
        <v>589</v>
      </c>
      <c r="B396" s="87"/>
      <c r="C396" s="753"/>
      <c r="D396" s="85"/>
    </row>
    <row r="397" spans="1:4" ht="15">
      <c r="A397" s="759">
        <f t="shared" si="7"/>
        <v>590</v>
      </c>
      <c r="B397" s="87" t="s">
        <v>525</v>
      </c>
      <c r="C397" s="753"/>
      <c r="D397" s="85" t="s">
        <v>230</v>
      </c>
    </row>
    <row r="398" spans="1:4" ht="15">
      <c r="A398" s="759">
        <f t="shared" si="7"/>
        <v>591</v>
      </c>
      <c r="B398" s="87" t="s">
        <v>526</v>
      </c>
      <c r="C398" s="753"/>
      <c r="D398" s="85" t="s">
        <v>230</v>
      </c>
    </row>
    <row r="399" spans="1:4" ht="15">
      <c r="A399" s="759">
        <f t="shared" si="7"/>
        <v>592</v>
      </c>
      <c r="B399" s="87"/>
      <c r="C399" s="753"/>
      <c r="D399" s="85"/>
    </row>
    <row r="400" spans="1:4" ht="15">
      <c r="A400" s="759">
        <f t="shared" si="7"/>
        <v>593</v>
      </c>
      <c r="B400" s="87"/>
      <c r="C400" s="753"/>
      <c r="D400" s="85"/>
    </row>
    <row r="401" spans="1:4" ht="15">
      <c r="A401" s="759">
        <f t="shared" si="7"/>
        <v>594</v>
      </c>
      <c r="B401" s="87"/>
      <c r="C401" s="753"/>
      <c r="D401" s="85"/>
    </row>
    <row r="402" spans="1:4" ht="15">
      <c r="A402" s="759">
        <f t="shared" si="7"/>
        <v>595</v>
      </c>
      <c r="B402" s="87"/>
      <c r="C402" s="753"/>
      <c r="D402" s="85"/>
    </row>
    <row r="403" spans="1:4" ht="15">
      <c r="A403" s="759">
        <f t="shared" si="7"/>
        <v>596</v>
      </c>
      <c r="B403" s="87"/>
      <c r="C403" s="753"/>
      <c r="D403" s="85"/>
    </row>
    <row r="404" spans="1:4" ht="15">
      <c r="A404" s="759">
        <f t="shared" si="7"/>
        <v>597</v>
      </c>
      <c r="B404" s="21"/>
      <c r="C404" s="753"/>
      <c r="D404" s="8"/>
    </row>
    <row r="405" spans="1:4" ht="15">
      <c r="A405" s="759">
        <f t="shared" si="7"/>
        <v>598</v>
      </c>
      <c r="B405" s="21"/>
      <c r="C405" s="753"/>
      <c r="D405" s="8"/>
    </row>
    <row r="406" spans="1:4" ht="15">
      <c r="A406" s="759">
        <f t="shared" si="7"/>
        <v>599</v>
      </c>
      <c r="B406" s="21"/>
      <c r="C406" s="753"/>
      <c r="D406" s="8"/>
    </row>
    <row r="407" spans="1:4" ht="15">
      <c r="A407" s="752">
        <v>600</v>
      </c>
      <c r="B407" s="87" t="s">
        <v>312</v>
      </c>
      <c r="C407" s="753" t="s">
        <v>448</v>
      </c>
      <c r="D407" s="85" t="s">
        <v>219</v>
      </c>
    </row>
    <row r="408" spans="1:4" ht="15">
      <c r="A408" s="752">
        <v>601</v>
      </c>
      <c r="B408" s="87" t="s">
        <v>54</v>
      </c>
      <c r="C408" s="753" t="s">
        <v>238</v>
      </c>
      <c r="D408" s="85" t="s">
        <v>219</v>
      </c>
    </row>
    <row r="409" spans="1:4" ht="15">
      <c r="A409" s="752">
        <v>602</v>
      </c>
      <c r="B409" s="87" t="s">
        <v>53</v>
      </c>
      <c r="C409" s="753" t="s">
        <v>239</v>
      </c>
      <c r="D409" s="85" t="s">
        <v>219</v>
      </c>
    </row>
    <row r="410" spans="1:4" ht="15">
      <c r="A410" s="752">
        <v>603</v>
      </c>
      <c r="B410" s="87" t="s">
        <v>235</v>
      </c>
      <c r="C410" s="753" t="s">
        <v>236</v>
      </c>
      <c r="D410" s="85" t="s">
        <v>219</v>
      </c>
    </row>
    <row r="411" spans="1:4" ht="15">
      <c r="A411" s="752">
        <v>604</v>
      </c>
      <c r="B411" s="87" t="s">
        <v>449</v>
      </c>
      <c r="C411" s="753" t="s">
        <v>450</v>
      </c>
      <c r="D411" s="85" t="s">
        <v>219</v>
      </c>
    </row>
    <row r="412" spans="1:4" ht="15">
      <c r="A412" s="752">
        <v>605</v>
      </c>
      <c r="B412" s="87" t="s">
        <v>451</v>
      </c>
      <c r="C412" s="753" t="s">
        <v>452</v>
      </c>
      <c r="D412" s="85" t="s">
        <v>228</v>
      </c>
    </row>
    <row r="413" spans="1:4" ht="15">
      <c r="A413" s="752">
        <v>606</v>
      </c>
      <c r="B413" s="87" t="s">
        <v>453</v>
      </c>
      <c r="C413" s="753" t="s">
        <v>454</v>
      </c>
      <c r="D413" s="85" t="s">
        <v>228</v>
      </c>
    </row>
    <row r="414" spans="1:4" ht="15">
      <c r="A414" s="752">
        <v>607</v>
      </c>
      <c r="B414" s="87" t="s">
        <v>455</v>
      </c>
      <c r="C414" s="753" t="s">
        <v>456</v>
      </c>
      <c r="D414" s="85" t="s">
        <v>228</v>
      </c>
    </row>
    <row r="415" spans="1:4" ht="15">
      <c r="A415" s="752">
        <v>608</v>
      </c>
      <c r="B415" s="87" t="s">
        <v>57</v>
      </c>
      <c r="C415" s="753" t="s">
        <v>457</v>
      </c>
      <c r="D415" s="85" t="s">
        <v>228</v>
      </c>
    </row>
    <row r="416" spans="1:4" ht="15">
      <c r="A416" s="752">
        <v>609</v>
      </c>
      <c r="B416" s="87"/>
      <c r="C416" s="753"/>
      <c r="D416" s="85"/>
    </row>
    <row r="417" spans="1:4" ht="15">
      <c r="A417" s="752">
        <v>610</v>
      </c>
      <c r="B417" s="87"/>
      <c r="C417" s="753"/>
      <c r="D417" s="301"/>
    </row>
    <row r="418" spans="1:4" ht="15">
      <c r="A418" s="752">
        <v>611</v>
      </c>
      <c r="B418" s="87"/>
      <c r="C418" s="753"/>
      <c r="D418" s="85"/>
    </row>
    <row r="419" spans="1:4" ht="15">
      <c r="A419" s="752">
        <v>612</v>
      </c>
      <c r="B419" s="87"/>
      <c r="C419" s="753"/>
      <c r="D419" s="85"/>
    </row>
    <row r="420" spans="1:4" ht="15">
      <c r="A420" s="752">
        <v>613</v>
      </c>
      <c r="B420" s="87"/>
      <c r="C420" s="753"/>
      <c r="D420" s="85"/>
    </row>
    <row r="421" spans="1:4" ht="15">
      <c r="A421" s="752">
        <v>614</v>
      </c>
      <c r="B421" s="87"/>
      <c r="C421" s="753"/>
      <c r="D421" s="85"/>
    </row>
    <row r="422" spans="1:4" ht="15">
      <c r="A422" s="752">
        <v>615</v>
      </c>
      <c r="B422" s="87"/>
      <c r="C422" s="753"/>
      <c r="D422" s="85"/>
    </row>
    <row r="423" spans="1:4" ht="15">
      <c r="A423" s="752">
        <v>616</v>
      </c>
      <c r="B423" s="87"/>
      <c r="C423" s="753"/>
      <c r="D423" s="85"/>
    </row>
    <row r="424" spans="1:4" ht="15">
      <c r="A424" s="752">
        <v>617</v>
      </c>
      <c r="B424" s="87"/>
      <c r="C424" s="753"/>
      <c r="D424" s="85"/>
    </row>
    <row r="425" spans="1:4" ht="15">
      <c r="A425" s="752">
        <v>618</v>
      </c>
      <c r="B425" s="87"/>
      <c r="C425" s="753"/>
      <c r="D425" s="85"/>
    </row>
    <row r="426" spans="1:4" ht="15">
      <c r="A426" s="760">
        <v>619</v>
      </c>
      <c r="B426" s="87"/>
      <c r="C426" s="753"/>
      <c r="D426" s="85"/>
    </row>
    <row r="427" spans="1:4" ht="15">
      <c r="A427" s="752">
        <v>620</v>
      </c>
      <c r="B427" s="87" t="s">
        <v>56</v>
      </c>
      <c r="C427" s="753" t="s">
        <v>231</v>
      </c>
      <c r="D427" s="85" t="s">
        <v>218</v>
      </c>
    </row>
    <row r="428" spans="1:4" ht="15">
      <c r="A428" s="752">
        <v>621</v>
      </c>
      <c r="B428" s="87" t="s">
        <v>458</v>
      </c>
      <c r="C428" s="753" t="s">
        <v>459</v>
      </c>
      <c r="D428" s="85" t="s">
        <v>218</v>
      </c>
    </row>
    <row r="429" spans="1:4" ht="15">
      <c r="A429" s="752">
        <v>622</v>
      </c>
      <c r="B429" s="87" t="s">
        <v>233</v>
      </c>
      <c r="C429" s="753" t="s">
        <v>234</v>
      </c>
      <c r="D429" s="85" t="s">
        <v>218</v>
      </c>
    </row>
    <row r="430" spans="1:4" ht="15">
      <c r="A430" s="752">
        <v>623</v>
      </c>
      <c r="B430" s="87" t="s">
        <v>60</v>
      </c>
      <c r="C430" s="753" t="s">
        <v>232</v>
      </c>
      <c r="D430" s="85" t="s">
        <v>218</v>
      </c>
    </row>
    <row r="431" spans="1:4" ht="15">
      <c r="A431" s="752">
        <v>624</v>
      </c>
      <c r="B431" s="87" t="s">
        <v>311</v>
      </c>
      <c r="C431" s="753" t="s">
        <v>460</v>
      </c>
      <c r="D431" s="85" t="s">
        <v>230</v>
      </c>
    </row>
    <row r="432" spans="1:4" ht="15">
      <c r="A432" s="752">
        <v>625</v>
      </c>
      <c r="B432" s="87" t="s">
        <v>461</v>
      </c>
      <c r="C432" s="753" t="s">
        <v>462</v>
      </c>
      <c r="D432" s="85" t="s">
        <v>230</v>
      </c>
    </row>
    <row r="433" spans="1:4" ht="15">
      <c r="A433" s="752">
        <v>626</v>
      </c>
      <c r="B433" s="87" t="s">
        <v>326</v>
      </c>
      <c r="C433" s="753" t="s">
        <v>463</v>
      </c>
      <c r="D433" s="85" t="s">
        <v>230</v>
      </c>
    </row>
    <row r="434" spans="1:4" ht="15">
      <c r="A434" s="752">
        <v>627</v>
      </c>
      <c r="B434" s="87" t="s">
        <v>55</v>
      </c>
      <c r="C434" s="753" t="s">
        <v>237</v>
      </c>
      <c r="D434" s="85" t="s">
        <v>230</v>
      </c>
    </row>
    <row r="435" spans="1:4" ht="15">
      <c r="A435" s="752">
        <v>628</v>
      </c>
      <c r="B435" s="87" t="s">
        <v>537</v>
      </c>
      <c r="C435" s="753"/>
      <c r="D435" s="85" t="s">
        <v>230</v>
      </c>
    </row>
    <row r="436" spans="1:4" ht="15">
      <c r="A436" s="752">
        <v>629</v>
      </c>
      <c r="B436" s="87"/>
      <c r="C436" s="753"/>
      <c r="D436" s="85"/>
    </row>
    <row r="437" spans="1:4" ht="15">
      <c r="A437" s="752">
        <v>630</v>
      </c>
      <c r="B437" s="87"/>
      <c r="C437" s="753"/>
      <c r="D437" s="85"/>
    </row>
    <row r="438" spans="1:4" ht="15">
      <c r="A438" s="752">
        <v>631</v>
      </c>
      <c r="B438" s="87"/>
      <c r="C438" s="753"/>
      <c r="D438" s="85"/>
    </row>
    <row r="439" spans="1:4" ht="15">
      <c r="A439" s="752">
        <v>632</v>
      </c>
      <c r="B439" s="87"/>
      <c r="C439" s="753"/>
      <c r="D439" s="85"/>
    </row>
    <row r="440" spans="1:4" ht="15">
      <c r="A440" s="752">
        <v>633</v>
      </c>
      <c r="B440" s="87"/>
      <c r="C440" s="753"/>
      <c r="D440" s="85"/>
    </row>
    <row r="441" spans="1:4" ht="15">
      <c r="A441" s="752">
        <v>634</v>
      </c>
      <c r="B441" s="87"/>
      <c r="C441" s="753"/>
      <c r="D441" s="85"/>
    </row>
    <row r="442" spans="1:4" ht="15">
      <c r="A442" s="752">
        <v>635</v>
      </c>
      <c r="B442" s="87"/>
      <c r="C442" s="753"/>
      <c r="D442" s="85"/>
    </row>
    <row r="443" spans="1:4" ht="15">
      <c r="A443" s="752">
        <v>636</v>
      </c>
      <c r="B443" s="87"/>
      <c r="C443" s="753"/>
      <c r="D443" s="85"/>
    </row>
    <row r="444" spans="1:4" ht="15">
      <c r="A444" s="752">
        <v>637</v>
      </c>
      <c r="B444" s="87"/>
      <c r="C444" s="753"/>
      <c r="D444" s="85"/>
    </row>
    <row r="445" spans="1:4" ht="15">
      <c r="A445" s="752">
        <v>638</v>
      </c>
      <c r="B445" s="87" t="s">
        <v>464</v>
      </c>
      <c r="C445" s="753" t="s">
        <v>465</v>
      </c>
      <c r="D445" s="85" t="s">
        <v>220</v>
      </c>
    </row>
    <row r="446" spans="1:4" ht="15">
      <c r="A446" s="752">
        <v>639</v>
      </c>
      <c r="B446" s="87" t="s">
        <v>466</v>
      </c>
      <c r="C446" s="753" t="s">
        <v>467</v>
      </c>
      <c r="D446" s="85" t="s">
        <v>220</v>
      </c>
    </row>
    <row r="447" spans="1:4" ht="15">
      <c r="A447" s="752">
        <v>640</v>
      </c>
      <c r="B447" s="87" t="s">
        <v>240</v>
      </c>
      <c r="C447" s="753" t="s">
        <v>241</v>
      </c>
      <c r="D447" s="85" t="s">
        <v>220</v>
      </c>
    </row>
    <row r="448" spans="1:4" ht="15">
      <c r="A448" s="752">
        <v>641</v>
      </c>
      <c r="B448" s="87" t="s">
        <v>468</v>
      </c>
      <c r="C448" s="753" t="s">
        <v>469</v>
      </c>
      <c r="D448" s="85" t="s">
        <v>219</v>
      </c>
    </row>
    <row r="449" spans="1:4" ht="15">
      <c r="A449" s="752">
        <v>642</v>
      </c>
      <c r="B449" s="87" t="s">
        <v>470</v>
      </c>
      <c r="C449" s="753" t="s">
        <v>471</v>
      </c>
      <c r="D449" s="85" t="s">
        <v>219</v>
      </c>
    </row>
    <row r="450" spans="1:4" ht="15">
      <c r="A450" s="752">
        <v>643</v>
      </c>
      <c r="B450" s="87" t="s">
        <v>472</v>
      </c>
      <c r="C450" s="753" t="s">
        <v>473</v>
      </c>
      <c r="D450" s="85" t="s">
        <v>219</v>
      </c>
    </row>
    <row r="451" spans="1:4" ht="15">
      <c r="A451" s="752">
        <v>644</v>
      </c>
      <c r="B451" s="87" t="s">
        <v>474</v>
      </c>
      <c r="C451" s="753" t="s">
        <v>475</v>
      </c>
      <c r="D451" s="85" t="s">
        <v>219</v>
      </c>
    </row>
    <row r="452" spans="1:4" ht="15">
      <c r="A452" s="752">
        <v>645</v>
      </c>
      <c r="B452" s="87" t="s">
        <v>476</v>
      </c>
      <c r="C452" s="753" t="s">
        <v>477</v>
      </c>
      <c r="D452" s="85" t="s">
        <v>219</v>
      </c>
    </row>
    <row r="453" spans="1:4" ht="15">
      <c r="A453" s="752">
        <v>646</v>
      </c>
      <c r="B453" s="87" t="s">
        <v>478</v>
      </c>
      <c r="C453" s="753" t="s">
        <v>479</v>
      </c>
      <c r="D453" s="85" t="s">
        <v>219</v>
      </c>
    </row>
    <row r="454" spans="1:4" ht="15">
      <c r="A454" s="752">
        <v>647</v>
      </c>
      <c r="B454" s="87"/>
      <c r="C454" s="753"/>
      <c r="D454" s="85"/>
    </row>
    <row r="455" spans="1:4" ht="15">
      <c r="A455" s="752">
        <v>648</v>
      </c>
      <c r="B455" s="21"/>
      <c r="C455" s="753"/>
      <c r="D455" s="8"/>
    </row>
    <row r="456" spans="1:4" ht="15">
      <c r="A456" s="752">
        <v>649</v>
      </c>
      <c r="B456" s="21"/>
      <c r="C456" s="753"/>
      <c r="D456" s="8"/>
    </row>
    <row r="457" spans="1:4" ht="15">
      <c r="A457" s="752">
        <v>650</v>
      </c>
      <c r="B457" s="21"/>
      <c r="C457" s="753"/>
      <c r="D457" s="8"/>
    </row>
    <row r="458" spans="1:4" ht="15">
      <c r="A458" s="752">
        <f>A408+50</f>
        <v>651</v>
      </c>
      <c r="B458" s="87" t="s">
        <v>243</v>
      </c>
      <c r="C458" s="753" t="s">
        <v>244</v>
      </c>
      <c r="D458" s="85" t="s">
        <v>213</v>
      </c>
    </row>
    <row r="459" spans="1:4" ht="15">
      <c r="A459" s="752">
        <f>A458+1</f>
        <v>652</v>
      </c>
      <c r="B459" s="87" t="s">
        <v>480</v>
      </c>
      <c r="C459" s="753" t="s">
        <v>481</v>
      </c>
      <c r="D459" s="85" t="s">
        <v>213</v>
      </c>
    </row>
    <row r="460" spans="1:4" ht="15">
      <c r="A460" s="752">
        <f t="shared" ref="A460:A506" si="8">A459+1</f>
        <v>653</v>
      </c>
      <c r="B460" s="87" t="s">
        <v>482</v>
      </c>
      <c r="C460" s="753" t="s">
        <v>483</v>
      </c>
      <c r="D460" s="85" t="s">
        <v>213</v>
      </c>
    </row>
    <row r="461" spans="1:4" ht="15">
      <c r="A461" s="752">
        <f t="shared" si="8"/>
        <v>654</v>
      </c>
      <c r="B461" s="87" t="s">
        <v>484</v>
      </c>
      <c r="C461" s="753" t="s">
        <v>485</v>
      </c>
      <c r="D461" s="85" t="s">
        <v>213</v>
      </c>
    </row>
    <row r="462" spans="1:4" ht="15">
      <c r="A462" s="752">
        <f t="shared" si="8"/>
        <v>655</v>
      </c>
      <c r="B462" s="87" t="s">
        <v>486</v>
      </c>
      <c r="C462" s="753" t="s">
        <v>487</v>
      </c>
      <c r="D462" s="85" t="s">
        <v>213</v>
      </c>
    </row>
    <row r="463" spans="1:4" ht="15">
      <c r="A463" s="752">
        <f t="shared" si="8"/>
        <v>656</v>
      </c>
      <c r="B463" s="87" t="s">
        <v>256</v>
      </c>
      <c r="C463" s="753" t="s">
        <v>488</v>
      </c>
      <c r="D463" s="85" t="s">
        <v>213</v>
      </c>
    </row>
    <row r="464" spans="1:4" ht="15">
      <c r="A464" s="752">
        <f t="shared" si="8"/>
        <v>657</v>
      </c>
      <c r="B464" s="87" t="s">
        <v>48</v>
      </c>
      <c r="C464" s="753" t="s">
        <v>255</v>
      </c>
      <c r="D464" s="85" t="s">
        <v>213</v>
      </c>
    </row>
    <row r="465" spans="1:4" ht="15">
      <c r="A465" s="752">
        <f t="shared" si="8"/>
        <v>658</v>
      </c>
      <c r="B465" s="87" t="s">
        <v>47</v>
      </c>
      <c r="C465" s="753" t="s">
        <v>249</v>
      </c>
      <c r="D465" s="85" t="s">
        <v>213</v>
      </c>
    </row>
    <row r="466" spans="1:4" ht="15">
      <c r="A466" s="752">
        <f t="shared" si="8"/>
        <v>659</v>
      </c>
      <c r="B466" s="87" t="s">
        <v>250</v>
      </c>
      <c r="C466" s="753" t="s">
        <v>251</v>
      </c>
      <c r="D466" s="85" t="s">
        <v>213</v>
      </c>
    </row>
    <row r="467" spans="1:4" ht="15">
      <c r="A467" s="752">
        <f t="shared" si="8"/>
        <v>660</v>
      </c>
      <c r="B467" s="87" t="s">
        <v>489</v>
      </c>
      <c r="C467" s="753" t="s">
        <v>490</v>
      </c>
      <c r="D467" s="85" t="s">
        <v>213</v>
      </c>
    </row>
    <row r="468" spans="1:4" ht="15">
      <c r="A468" s="752">
        <f t="shared" si="8"/>
        <v>661</v>
      </c>
      <c r="B468" s="87"/>
      <c r="C468" s="753"/>
      <c r="D468" s="85"/>
    </row>
    <row r="469" spans="1:4" ht="15">
      <c r="A469" s="752">
        <f t="shared" si="8"/>
        <v>662</v>
      </c>
      <c r="B469" s="87"/>
      <c r="C469" s="753"/>
      <c r="D469" s="85"/>
    </row>
    <row r="470" spans="1:4" ht="15">
      <c r="A470" s="752">
        <f t="shared" si="8"/>
        <v>663</v>
      </c>
      <c r="B470" s="87"/>
      <c r="C470" s="753"/>
      <c r="D470" s="85"/>
    </row>
    <row r="471" spans="1:4" ht="15">
      <c r="A471" s="752">
        <f t="shared" si="8"/>
        <v>664</v>
      </c>
      <c r="B471" s="87"/>
      <c r="C471" s="753"/>
      <c r="D471" s="85"/>
    </row>
    <row r="472" spans="1:4" ht="15">
      <c r="A472" s="752">
        <f t="shared" si="8"/>
        <v>665</v>
      </c>
      <c r="B472" s="87"/>
      <c r="C472" s="753"/>
      <c r="D472" s="85"/>
    </row>
    <row r="473" spans="1:4" ht="15">
      <c r="A473" s="752">
        <f t="shared" si="8"/>
        <v>666</v>
      </c>
      <c r="B473" s="87"/>
      <c r="C473" s="753"/>
      <c r="D473" s="85"/>
    </row>
    <row r="474" spans="1:4" ht="15">
      <c r="A474" s="752">
        <f t="shared" si="8"/>
        <v>667</v>
      </c>
      <c r="B474" s="87"/>
      <c r="C474" s="753"/>
      <c r="D474" s="85"/>
    </row>
    <row r="475" spans="1:4" ht="15">
      <c r="A475" s="752">
        <f t="shared" si="8"/>
        <v>668</v>
      </c>
      <c r="B475" s="87"/>
      <c r="C475" s="753"/>
      <c r="D475" s="85"/>
    </row>
    <row r="476" spans="1:4" ht="15">
      <c r="A476" s="752">
        <f t="shared" si="8"/>
        <v>669</v>
      </c>
      <c r="B476" s="87"/>
      <c r="C476" s="753"/>
      <c r="D476" s="85"/>
    </row>
    <row r="477" spans="1:4" ht="15">
      <c r="A477" s="752">
        <f t="shared" si="8"/>
        <v>670</v>
      </c>
      <c r="B477" s="87" t="s">
        <v>50</v>
      </c>
      <c r="C477" s="753" t="s">
        <v>252</v>
      </c>
      <c r="D477" s="85" t="s">
        <v>215</v>
      </c>
    </row>
    <row r="478" spans="1:4" ht="15">
      <c r="A478" s="752">
        <f t="shared" si="8"/>
        <v>671</v>
      </c>
      <c r="B478" s="87" t="s">
        <v>491</v>
      </c>
      <c r="C478" s="753" t="s">
        <v>492</v>
      </c>
      <c r="D478" s="85" t="s">
        <v>215</v>
      </c>
    </row>
    <row r="479" spans="1:4" ht="15">
      <c r="A479" s="752">
        <f t="shared" si="8"/>
        <v>672</v>
      </c>
      <c r="B479" s="87" t="s">
        <v>49</v>
      </c>
      <c r="C479" s="753" t="s">
        <v>254</v>
      </c>
      <c r="D479" s="85" t="s">
        <v>215</v>
      </c>
    </row>
    <row r="480" spans="1:4" ht="15">
      <c r="A480" s="752">
        <f t="shared" si="8"/>
        <v>673</v>
      </c>
      <c r="B480" s="87" t="s">
        <v>493</v>
      </c>
      <c r="C480" s="753" t="s">
        <v>494</v>
      </c>
      <c r="D480" s="85" t="s">
        <v>215</v>
      </c>
    </row>
    <row r="481" spans="1:4" ht="15">
      <c r="A481" s="752">
        <f t="shared" si="8"/>
        <v>674</v>
      </c>
      <c r="B481" s="87" t="s">
        <v>313</v>
      </c>
      <c r="C481" s="753" t="s">
        <v>495</v>
      </c>
      <c r="D481" s="85" t="s">
        <v>215</v>
      </c>
    </row>
    <row r="482" spans="1:4" ht="15">
      <c r="A482" s="752">
        <f t="shared" si="8"/>
        <v>675</v>
      </c>
      <c r="B482" s="87" t="s">
        <v>62</v>
      </c>
      <c r="C482" s="753" t="s">
        <v>246</v>
      </c>
      <c r="D482" s="85" t="s">
        <v>215</v>
      </c>
    </row>
    <row r="483" spans="1:4" ht="15">
      <c r="A483" s="752">
        <f t="shared" si="8"/>
        <v>676</v>
      </c>
      <c r="B483" s="87" t="s">
        <v>247</v>
      </c>
      <c r="C483" s="753" t="s">
        <v>248</v>
      </c>
      <c r="D483" s="85" t="s">
        <v>215</v>
      </c>
    </row>
    <row r="484" spans="1:4" ht="15">
      <c r="A484" s="752">
        <f t="shared" si="8"/>
        <v>677</v>
      </c>
      <c r="B484" s="87" t="s">
        <v>52</v>
      </c>
      <c r="C484" s="753" t="s">
        <v>242</v>
      </c>
      <c r="D484" s="85" t="s">
        <v>215</v>
      </c>
    </row>
    <row r="485" spans="1:4" ht="15">
      <c r="A485" s="752">
        <f t="shared" si="8"/>
        <v>678</v>
      </c>
      <c r="B485" s="87" t="s">
        <v>61</v>
      </c>
      <c r="C485" s="753" t="s">
        <v>245</v>
      </c>
      <c r="D485" s="85" t="s">
        <v>215</v>
      </c>
    </row>
    <row r="486" spans="1:4" ht="15">
      <c r="A486" s="752">
        <f t="shared" si="8"/>
        <v>679</v>
      </c>
      <c r="B486" s="87" t="s">
        <v>51</v>
      </c>
      <c r="C486" s="753" t="s">
        <v>253</v>
      </c>
      <c r="D486" s="85" t="s">
        <v>215</v>
      </c>
    </row>
    <row r="487" spans="1:4" ht="15">
      <c r="A487" s="752">
        <f t="shared" si="8"/>
        <v>680</v>
      </c>
      <c r="B487" s="87"/>
      <c r="C487" s="753"/>
      <c r="D487" s="85"/>
    </row>
    <row r="488" spans="1:4" ht="15">
      <c r="A488" s="752">
        <f t="shared" si="8"/>
        <v>681</v>
      </c>
      <c r="B488" s="87"/>
      <c r="C488" s="753"/>
      <c r="D488" s="85"/>
    </row>
    <row r="489" spans="1:4" ht="15">
      <c r="A489" s="752">
        <f t="shared" si="8"/>
        <v>682</v>
      </c>
      <c r="B489" s="87"/>
      <c r="C489" s="753"/>
      <c r="D489" s="85"/>
    </row>
    <row r="490" spans="1:4" ht="15">
      <c r="A490" s="752">
        <f t="shared" si="8"/>
        <v>683</v>
      </c>
      <c r="B490" s="87"/>
      <c r="C490" s="753"/>
      <c r="D490" s="85"/>
    </row>
    <row r="491" spans="1:4" ht="15">
      <c r="A491" s="752">
        <f t="shared" si="8"/>
        <v>684</v>
      </c>
      <c r="B491" s="87"/>
      <c r="C491" s="753"/>
      <c r="D491" s="85"/>
    </row>
    <row r="492" spans="1:4" ht="15">
      <c r="A492" s="752">
        <f t="shared" si="8"/>
        <v>685</v>
      </c>
      <c r="B492" s="87"/>
      <c r="C492" s="753"/>
      <c r="D492" s="85"/>
    </row>
    <row r="493" spans="1:4" ht="15">
      <c r="A493" s="752">
        <f t="shared" si="8"/>
        <v>686</v>
      </c>
      <c r="B493" s="87"/>
      <c r="C493" s="753"/>
      <c r="D493" s="85"/>
    </row>
    <row r="494" spans="1:4" ht="15">
      <c r="A494" s="752">
        <f t="shared" si="8"/>
        <v>687</v>
      </c>
      <c r="B494" s="87" t="s">
        <v>496</v>
      </c>
      <c r="C494" s="753" t="s">
        <v>497</v>
      </c>
      <c r="D494" s="85" t="s">
        <v>217</v>
      </c>
    </row>
    <row r="495" spans="1:4" ht="15">
      <c r="A495" s="752">
        <f t="shared" si="8"/>
        <v>688</v>
      </c>
      <c r="B495" s="87" t="s">
        <v>258</v>
      </c>
      <c r="C495" s="753" t="s">
        <v>259</v>
      </c>
      <c r="D495" s="85" t="s">
        <v>217</v>
      </c>
    </row>
    <row r="496" spans="1:4" ht="15">
      <c r="A496" s="752">
        <f t="shared" si="8"/>
        <v>689</v>
      </c>
      <c r="B496" s="87" t="s">
        <v>257</v>
      </c>
      <c r="C496" s="753" t="s">
        <v>498</v>
      </c>
      <c r="D496" s="85" t="s">
        <v>217</v>
      </c>
    </row>
    <row r="497" spans="1:4" ht="15">
      <c r="A497" s="752">
        <f t="shared" si="8"/>
        <v>690</v>
      </c>
      <c r="B497" s="87" t="s">
        <v>499</v>
      </c>
      <c r="C497" s="753" t="s">
        <v>500</v>
      </c>
      <c r="D497" s="85" t="s">
        <v>217</v>
      </c>
    </row>
    <row r="498" spans="1:4" ht="15">
      <c r="A498" s="752">
        <f t="shared" si="8"/>
        <v>691</v>
      </c>
      <c r="B498" s="87" t="s">
        <v>501</v>
      </c>
      <c r="C498" s="753" t="s">
        <v>502</v>
      </c>
      <c r="D498" s="85" t="s">
        <v>217</v>
      </c>
    </row>
    <row r="499" spans="1:4" ht="15">
      <c r="A499" s="752">
        <f t="shared" si="8"/>
        <v>692</v>
      </c>
      <c r="B499" s="87" t="s">
        <v>503</v>
      </c>
      <c r="C499" s="753" t="s">
        <v>504</v>
      </c>
      <c r="D499" s="85" t="s">
        <v>217</v>
      </c>
    </row>
    <row r="500" spans="1:4" ht="15">
      <c r="A500" s="752">
        <f t="shared" si="8"/>
        <v>693</v>
      </c>
      <c r="B500" s="87" t="s">
        <v>505</v>
      </c>
      <c r="C500" s="753" t="s">
        <v>473</v>
      </c>
      <c r="D500" s="85" t="s">
        <v>217</v>
      </c>
    </row>
    <row r="501" spans="1:4" ht="15">
      <c r="A501" s="752">
        <f t="shared" si="8"/>
        <v>694</v>
      </c>
      <c r="B501" s="87" t="s">
        <v>506</v>
      </c>
      <c r="C501" s="753" t="s">
        <v>507</v>
      </c>
      <c r="D501" s="85" t="s">
        <v>217</v>
      </c>
    </row>
    <row r="502" spans="1:4" ht="15">
      <c r="A502" s="752">
        <f t="shared" si="8"/>
        <v>695</v>
      </c>
      <c r="B502" s="87" t="s">
        <v>508</v>
      </c>
      <c r="C502" s="753" t="s">
        <v>509</v>
      </c>
      <c r="D502" s="85" t="s">
        <v>217</v>
      </c>
    </row>
    <row r="503" spans="1:4" ht="15">
      <c r="A503" s="752">
        <f t="shared" si="8"/>
        <v>696</v>
      </c>
      <c r="B503" s="87" t="s">
        <v>260</v>
      </c>
      <c r="C503" s="753" t="s">
        <v>261</v>
      </c>
      <c r="D503" s="85" t="s">
        <v>217</v>
      </c>
    </row>
    <row r="504" spans="1:4" ht="15">
      <c r="A504" s="752">
        <f t="shared" si="8"/>
        <v>697</v>
      </c>
      <c r="B504" s="21"/>
      <c r="C504" s="753"/>
      <c r="D504" s="8"/>
    </row>
    <row r="505" spans="1:4" ht="15">
      <c r="A505" s="752">
        <f t="shared" si="8"/>
        <v>698</v>
      </c>
      <c r="B505" s="21"/>
      <c r="C505" s="753"/>
      <c r="D505" s="8"/>
    </row>
    <row r="506" spans="1:4" ht="15">
      <c r="A506" s="752">
        <f t="shared" si="8"/>
        <v>699</v>
      </c>
      <c r="B506" s="21"/>
      <c r="C506" s="753"/>
      <c r="D506" s="8"/>
    </row>
  </sheetData>
  <phoneticPr fontId="7" type="noConversion"/>
  <conditionalFormatting sqref="A1:A6 A507:A65536">
    <cfRule type="cellIs" dxfId="154" priority="17" stopIfTrue="1" operator="between">
      <formula>500</formula>
      <formula>599</formula>
    </cfRule>
    <cfRule type="cellIs" dxfId="153" priority="18" stopIfTrue="1" operator="between">
      <formula>300</formula>
      <formula>399</formula>
    </cfRule>
    <cfRule type="cellIs" dxfId="152" priority="19" stopIfTrue="1" operator="between">
      <formula>600</formula>
      <formula>699</formula>
    </cfRule>
  </conditionalFormatting>
  <conditionalFormatting sqref="D1:D6 D507:D65536">
    <cfRule type="cellIs" dxfId="151" priority="20" stopIfTrue="1" operator="equal">
      <formula>"U11"</formula>
    </cfRule>
    <cfRule type="cellIs" dxfId="150" priority="21" stopIfTrue="1" operator="equal">
      <formula>"U13"</formula>
    </cfRule>
  </conditionalFormatting>
  <conditionalFormatting sqref="C207:C209">
    <cfRule type="cellIs" dxfId="149" priority="11" stopIfTrue="1" operator="equal">
      <formula>""""""</formula>
    </cfRule>
  </conditionalFormatting>
  <conditionalFormatting sqref="B207:D209">
    <cfRule type="cellIs" dxfId="148" priority="10" stopIfTrue="1" operator="equal">
      <formula>0</formula>
    </cfRule>
  </conditionalFormatting>
  <conditionalFormatting sqref="C227">
    <cfRule type="cellIs" dxfId="147" priority="9" stopIfTrue="1" operator="equal">
      <formula>""""""</formula>
    </cfRule>
  </conditionalFormatting>
  <conditionalFormatting sqref="B227:D227">
    <cfRule type="cellIs" dxfId="146" priority="8" stopIfTrue="1" operator="equal">
      <formula>0</formula>
    </cfRule>
  </conditionalFormatting>
  <conditionalFormatting sqref="C237:C242">
    <cfRule type="cellIs" dxfId="145" priority="7" stopIfTrue="1" operator="equal">
      <formula>""""""</formula>
    </cfRule>
  </conditionalFormatting>
  <conditionalFormatting sqref="B237:D242">
    <cfRule type="cellIs" dxfId="144" priority="6" stopIfTrue="1" operator="equal">
      <formula>0</formula>
    </cfRule>
  </conditionalFormatting>
  <conditionalFormatting sqref="B257:D265">
    <cfRule type="cellIs" dxfId="143" priority="5" stopIfTrue="1" operator="equal">
      <formula>0</formula>
    </cfRule>
  </conditionalFormatting>
  <conditionalFormatting sqref="B277:D280">
    <cfRule type="cellIs" dxfId="142" priority="4" stopIfTrue="1" operator="equal">
      <formula>0</formula>
    </cfRule>
  </conditionalFormatting>
  <conditionalFormatting sqref="B287:D299">
    <cfRule type="cellIs" dxfId="141" priority="3" stopIfTrue="1" operator="equal">
      <formula>0</formula>
    </cfRule>
  </conditionalFormatting>
  <conditionalFormatting sqref="C211">
    <cfRule type="cellIs" dxfId="140" priority="2" stopIfTrue="1" operator="equal">
      <formula>""""""</formula>
    </cfRule>
  </conditionalFormatting>
  <conditionalFormatting sqref="C211">
    <cfRule type="cellIs" dxfId="139" priority="1" stopIfTrue="1" operator="equal">
      <formula>0</formula>
    </cfRule>
  </conditionalFormatting>
  <pageMargins left="0.75" right="0.75" top="1" bottom="1" header="0.5" footer="0.5"/>
  <pageSetup paperSize="9" scale="85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9"/>
  <sheetViews>
    <sheetView topLeftCell="A64" workbookViewId="0">
      <selection activeCell="A45" sqref="A37:A45"/>
    </sheetView>
  </sheetViews>
  <sheetFormatPr defaultRowHeight="15"/>
  <cols>
    <col min="1" max="1" width="5.5703125" style="55" customWidth="1"/>
    <col min="2" max="2" width="21.7109375" style="3" customWidth="1"/>
    <col min="3" max="3" width="6.85546875" style="55" customWidth="1"/>
    <col min="4" max="4" width="7" style="55" customWidth="1"/>
    <col min="5" max="5" width="6.7109375" style="55" customWidth="1"/>
    <col min="6" max="7" width="7" style="55" customWidth="1"/>
    <col min="8" max="8" width="7.42578125" style="55" customWidth="1"/>
    <col min="9" max="9" width="3.7109375" style="55" customWidth="1"/>
    <col min="10" max="10" width="5.5703125" style="3" customWidth="1"/>
    <col min="11" max="11" width="7.140625" style="3" customWidth="1"/>
    <col min="12" max="12" width="21" style="3" customWidth="1"/>
    <col min="13" max="15" width="4.42578125" style="1" customWidth="1"/>
    <col min="16" max="16" width="4.5703125" style="1" customWidth="1"/>
    <col min="17" max="17" width="4.42578125" style="1" customWidth="1"/>
    <col min="18" max="18" width="7" style="3" customWidth="1"/>
    <col min="19" max="16384" width="9.140625" style="3"/>
  </cols>
  <sheetData>
    <row r="1" spans="1:18" ht="15.75">
      <c r="A1" s="38" t="s">
        <v>0</v>
      </c>
      <c r="B1" s="39" t="s">
        <v>320</v>
      </c>
      <c r="C1" s="40" t="s">
        <v>58</v>
      </c>
      <c r="D1" s="40" t="s">
        <v>1</v>
      </c>
      <c r="E1" s="40" t="s">
        <v>2</v>
      </c>
      <c r="F1" s="40" t="s">
        <v>3</v>
      </c>
      <c r="G1" s="40" t="s">
        <v>4</v>
      </c>
      <c r="H1" s="41" t="s">
        <v>11</v>
      </c>
      <c r="I1" s="3"/>
      <c r="J1" s="38" t="s">
        <v>0</v>
      </c>
      <c r="K1" s="39" t="s">
        <v>150</v>
      </c>
      <c r="L1" s="39" t="s">
        <v>331</v>
      </c>
      <c r="M1" s="516" t="s">
        <v>58</v>
      </c>
      <c r="N1" s="516" t="s">
        <v>1</v>
      </c>
      <c r="O1" s="516" t="s">
        <v>2</v>
      </c>
      <c r="P1" s="516" t="s">
        <v>3</v>
      </c>
      <c r="Q1" s="517" t="s">
        <v>4</v>
      </c>
      <c r="R1" s="70" t="s">
        <v>318</v>
      </c>
    </row>
    <row r="2" spans="1:18" ht="15.75">
      <c r="A2" s="386">
        <v>6</v>
      </c>
      <c r="B2" s="56" t="s">
        <v>319</v>
      </c>
      <c r="C2" s="65"/>
      <c r="D2" s="65"/>
      <c r="E2" s="65"/>
      <c r="F2" s="65"/>
      <c r="G2" s="17"/>
      <c r="H2" s="602">
        <f>MIN(C2:G2)</f>
        <v>0</v>
      </c>
      <c r="I2" s="3"/>
      <c r="J2" s="42"/>
      <c r="K2" s="466" t="s">
        <v>307</v>
      </c>
      <c r="L2" s="8" t="e">
        <f>LOOKUP(J2,Name!A$1:B1335)</f>
        <v>#N/A</v>
      </c>
      <c r="M2" s="473"/>
      <c r="N2" s="473"/>
      <c r="O2" s="474"/>
      <c r="P2" s="473"/>
      <c r="Q2" s="475"/>
      <c r="R2" s="601">
        <f t="shared" ref="R2:R33" si="0">MAX(M2:Q2)</f>
        <v>0</v>
      </c>
    </row>
    <row r="3" spans="1:18" ht="15.75">
      <c r="A3" s="133">
        <v>1</v>
      </c>
      <c r="B3" s="52" t="s">
        <v>10</v>
      </c>
      <c r="C3" s="17"/>
      <c r="D3" s="17"/>
      <c r="E3" s="17"/>
      <c r="F3" s="17"/>
      <c r="G3" s="17"/>
      <c r="H3" s="53">
        <f>MIN(C3:G3)</f>
        <v>0</v>
      </c>
      <c r="I3" s="3"/>
      <c r="J3" s="42"/>
      <c r="K3" s="466" t="s">
        <v>307</v>
      </c>
      <c r="L3" s="8" t="e">
        <f>LOOKUP(J3,Name!A$1:B1331)</f>
        <v>#N/A</v>
      </c>
      <c r="M3" s="474"/>
      <c r="N3" s="474"/>
      <c r="O3" s="474"/>
      <c r="P3" s="474"/>
      <c r="Q3" s="474"/>
      <c r="R3" s="73">
        <f t="shared" si="0"/>
        <v>0</v>
      </c>
    </row>
    <row r="4" spans="1:18" ht="15.75">
      <c r="A4" s="142">
        <v>3</v>
      </c>
      <c r="B4" s="52" t="s">
        <v>6</v>
      </c>
      <c r="C4" s="17"/>
      <c r="D4" s="17"/>
      <c r="E4" s="17"/>
      <c r="F4" s="17"/>
      <c r="G4" s="17"/>
      <c r="H4" s="53">
        <f>MIN(C4:G4)</f>
        <v>0</v>
      </c>
      <c r="I4" s="3"/>
      <c r="J4" s="42"/>
      <c r="K4" s="466" t="s">
        <v>307</v>
      </c>
      <c r="L4" s="8" t="e">
        <f>LOOKUP(J4,Name!A$1:B1337)</f>
        <v>#N/A</v>
      </c>
      <c r="M4" s="474"/>
      <c r="N4" s="474"/>
      <c r="O4" s="474"/>
      <c r="P4" s="474"/>
      <c r="Q4" s="474"/>
      <c r="R4" s="73">
        <f t="shared" si="0"/>
        <v>0</v>
      </c>
    </row>
    <row r="5" spans="1:18" ht="15.75">
      <c r="A5" s="522">
        <v>4</v>
      </c>
      <c r="B5" s="52" t="s">
        <v>9</v>
      </c>
      <c r="C5" s="17"/>
      <c r="D5" s="17"/>
      <c r="E5" s="17"/>
      <c r="F5" s="17"/>
      <c r="G5" s="17"/>
      <c r="H5" s="53">
        <f>MIN(C5:G5)</f>
        <v>0</v>
      </c>
      <c r="I5" s="3"/>
      <c r="J5" s="42"/>
      <c r="K5" s="466" t="s">
        <v>307</v>
      </c>
      <c r="L5" s="8" t="e">
        <f>LOOKUP(J5,Name!A$1:B1348)</f>
        <v>#N/A</v>
      </c>
      <c r="M5" s="474"/>
      <c r="N5" s="474"/>
      <c r="O5" s="475"/>
      <c r="P5" s="474"/>
      <c r="Q5" s="474"/>
      <c r="R5" s="73">
        <f t="shared" si="0"/>
        <v>0</v>
      </c>
    </row>
    <row r="6" spans="1:18" ht="16.5" thickBot="1">
      <c r="A6" s="156">
        <v>5</v>
      </c>
      <c r="B6" s="57" t="s">
        <v>8</v>
      </c>
      <c r="C6" s="69"/>
      <c r="D6" s="69"/>
      <c r="E6" s="69"/>
      <c r="F6" s="69"/>
      <c r="G6" s="69"/>
      <c r="H6" s="54">
        <f>MIN(C6:G6)</f>
        <v>0</v>
      </c>
      <c r="I6" s="3"/>
      <c r="J6" s="42"/>
      <c r="K6" s="466" t="s">
        <v>307</v>
      </c>
      <c r="L6" s="8" t="e">
        <f>LOOKUP(J6,Name!A$1:B1338)</f>
        <v>#N/A</v>
      </c>
      <c r="M6" s="474"/>
      <c r="N6" s="474"/>
      <c r="O6" s="474"/>
      <c r="P6" s="474"/>
      <c r="Q6" s="474"/>
      <c r="R6" s="73">
        <f t="shared" si="0"/>
        <v>0</v>
      </c>
    </row>
    <row r="7" spans="1:18" ht="16.5" thickBot="1">
      <c r="J7" s="42"/>
      <c r="K7" s="466" t="s">
        <v>307</v>
      </c>
      <c r="L7" s="8" t="e">
        <f>LOOKUP(J7,Name!A$1:B1346)</f>
        <v>#N/A</v>
      </c>
      <c r="M7" s="474"/>
      <c r="N7" s="474"/>
      <c r="O7" s="474"/>
      <c r="P7" s="474"/>
      <c r="Q7" s="474"/>
      <c r="R7" s="73">
        <f t="shared" si="0"/>
        <v>0</v>
      </c>
    </row>
    <row r="8" spans="1:18" ht="16.5" thickBot="1">
      <c r="A8" s="636" t="s">
        <v>0</v>
      </c>
      <c r="B8" s="39" t="s">
        <v>40</v>
      </c>
      <c r="C8" s="40" t="s">
        <v>58</v>
      </c>
      <c r="D8" s="40" t="s">
        <v>1</v>
      </c>
      <c r="E8" s="40" t="s">
        <v>2</v>
      </c>
      <c r="F8" s="40" t="s">
        <v>3</v>
      </c>
      <c r="G8" s="40" t="s">
        <v>4</v>
      </c>
      <c r="H8" s="41" t="s">
        <v>318</v>
      </c>
      <c r="I8" s="3"/>
      <c r="J8" s="42"/>
      <c r="K8" s="466" t="s">
        <v>307</v>
      </c>
      <c r="L8" s="8" t="e">
        <f>LOOKUP(J8,Name!A$1:B1341)</f>
        <v>#N/A</v>
      </c>
      <c r="M8" s="518"/>
      <c r="N8" s="474"/>
      <c r="O8" s="473"/>
      <c r="P8" s="474"/>
      <c r="Q8" s="474"/>
      <c r="R8" s="73">
        <f t="shared" si="0"/>
        <v>0</v>
      </c>
    </row>
    <row r="9" spans="1:18" ht="15.75">
      <c r="A9" s="637">
        <v>6</v>
      </c>
      <c r="B9" s="56" t="s">
        <v>319</v>
      </c>
      <c r="C9" s="65"/>
      <c r="D9" s="65"/>
      <c r="E9" s="65"/>
      <c r="F9" s="17"/>
      <c r="G9" s="17"/>
      <c r="H9" s="602">
        <f>MIN(C9:G9)</f>
        <v>0</v>
      </c>
      <c r="I9" s="3"/>
      <c r="J9" s="42"/>
      <c r="K9" s="466" t="s">
        <v>307</v>
      </c>
      <c r="L9" s="8" t="e">
        <f>LOOKUP(J9,Name!A$1:B1345)</f>
        <v>#N/A</v>
      </c>
      <c r="M9" s="474"/>
      <c r="N9" s="474"/>
      <c r="O9" s="474"/>
      <c r="P9" s="474"/>
      <c r="Q9" s="474"/>
      <c r="R9" s="73">
        <f t="shared" si="0"/>
        <v>0</v>
      </c>
    </row>
    <row r="10" spans="1:18" ht="15.75">
      <c r="A10" s="388">
        <v>5</v>
      </c>
      <c r="B10" s="52" t="s">
        <v>8</v>
      </c>
      <c r="C10" s="8"/>
      <c r="D10" s="17"/>
      <c r="E10" s="17"/>
      <c r="F10" s="65"/>
      <c r="G10" s="17"/>
      <c r="H10" s="53">
        <f>MIN(C10:G10)</f>
        <v>0</v>
      </c>
      <c r="I10" s="3"/>
      <c r="J10" s="42"/>
      <c r="K10" s="466" t="s">
        <v>307</v>
      </c>
      <c r="L10" s="8" t="e">
        <f>LOOKUP(J10,Name!A$1:B1342)</f>
        <v>#N/A</v>
      </c>
      <c r="M10" s="518"/>
      <c r="N10" s="474"/>
      <c r="O10" s="474"/>
      <c r="P10" s="474"/>
      <c r="Q10" s="474"/>
      <c r="R10" s="73">
        <f t="shared" si="0"/>
        <v>0</v>
      </c>
    </row>
    <row r="11" spans="1:18" ht="15.75">
      <c r="A11" s="390">
        <v>3</v>
      </c>
      <c r="B11" s="52" t="s">
        <v>6</v>
      </c>
      <c r="C11" s="17"/>
      <c r="D11" s="17"/>
      <c r="E11" s="17"/>
      <c r="F11" s="17"/>
      <c r="G11" s="17"/>
      <c r="H11" s="53">
        <f>MIN(C11:G11)</f>
        <v>0</v>
      </c>
      <c r="I11" s="3"/>
      <c r="J11" s="42"/>
      <c r="K11" s="466" t="s">
        <v>307</v>
      </c>
      <c r="L11" s="8" t="e">
        <f>LOOKUP(J11,Name!A$1:B1346)</f>
        <v>#N/A</v>
      </c>
      <c r="M11" s="474"/>
      <c r="N11" s="474"/>
      <c r="O11" s="474"/>
      <c r="P11" s="474"/>
      <c r="Q11" s="474"/>
      <c r="R11" s="73">
        <f t="shared" si="0"/>
        <v>0</v>
      </c>
    </row>
    <row r="12" spans="1:18" ht="15.75">
      <c r="A12" s="391">
        <v>1</v>
      </c>
      <c r="B12" s="52" t="s">
        <v>10</v>
      </c>
      <c r="C12" s="8"/>
      <c r="D12" s="17"/>
      <c r="E12" s="17"/>
      <c r="F12" s="17"/>
      <c r="G12" s="17"/>
      <c r="H12" s="53">
        <f>MIN(C12:G12)</f>
        <v>0</v>
      </c>
      <c r="I12" s="3"/>
      <c r="J12" s="42"/>
      <c r="K12" s="466" t="s">
        <v>307</v>
      </c>
      <c r="L12" s="8" t="e">
        <f>LOOKUP(J12,Name!A$1:B1347)</f>
        <v>#N/A</v>
      </c>
      <c r="M12" s="474"/>
      <c r="N12" s="474"/>
      <c r="O12" s="474"/>
      <c r="P12" s="474"/>
      <c r="Q12" s="474"/>
      <c r="R12" s="73">
        <f t="shared" si="0"/>
        <v>0</v>
      </c>
    </row>
    <row r="13" spans="1:18" ht="16.5" thickBot="1">
      <c r="A13" s="638">
        <v>4</v>
      </c>
      <c r="B13" s="57" t="s">
        <v>9</v>
      </c>
      <c r="C13" s="69"/>
      <c r="D13" s="69"/>
      <c r="E13" s="69"/>
      <c r="F13" s="69"/>
      <c r="G13" s="69"/>
      <c r="H13" s="54">
        <f>MIN(C13:G13)</f>
        <v>0</v>
      </c>
      <c r="I13" s="3"/>
      <c r="J13" s="42"/>
      <c r="K13" s="466" t="s">
        <v>307</v>
      </c>
      <c r="L13" s="8" t="e">
        <f>LOOKUP(J13,Name!A$1:B1349)</f>
        <v>#N/A</v>
      </c>
      <c r="M13" s="474"/>
      <c r="N13" s="474"/>
      <c r="O13" s="474"/>
      <c r="P13" s="474"/>
      <c r="Q13" s="474"/>
      <c r="R13" s="73">
        <f t="shared" si="0"/>
        <v>0</v>
      </c>
    </row>
    <row r="14" spans="1:18" ht="16.5" thickBot="1">
      <c r="D14" s="22"/>
      <c r="E14" s="22"/>
      <c r="F14" s="22"/>
      <c r="G14" s="22"/>
      <c r="I14" s="3"/>
      <c r="J14" s="42"/>
      <c r="K14" s="466" t="s">
        <v>307</v>
      </c>
      <c r="L14" s="8" t="e">
        <f>LOOKUP(J14,Name!A$1:B1347)</f>
        <v>#N/A</v>
      </c>
      <c r="M14" s="474"/>
      <c r="N14" s="474"/>
      <c r="O14" s="474"/>
      <c r="P14" s="474"/>
      <c r="Q14" s="474"/>
      <c r="R14" s="73">
        <f t="shared" si="0"/>
        <v>0</v>
      </c>
    </row>
    <row r="15" spans="1:18" ht="15.75">
      <c r="A15" s="38" t="s">
        <v>0</v>
      </c>
      <c r="B15" s="39" t="s">
        <v>41</v>
      </c>
      <c r="C15" s="40" t="s">
        <v>58</v>
      </c>
      <c r="D15" s="40" t="s">
        <v>1</v>
      </c>
      <c r="E15" s="40" t="s">
        <v>2</v>
      </c>
      <c r="F15" s="40" t="s">
        <v>3</v>
      </c>
      <c r="G15" s="68" t="s">
        <v>4</v>
      </c>
      <c r="H15" s="41" t="s">
        <v>318</v>
      </c>
      <c r="I15" s="3"/>
      <c r="J15" s="42"/>
      <c r="K15" s="466" t="s">
        <v>307</v>
      </c>
      <c r="L15" s="8" t="e">
        <f>LOOKUP(J15,Name!A$1:B1348)</f>
        <v>#N/A</v>
      </c>
      <c r="M15" s="474"/>
      <c r="N15" s="474"/>
      <c r="O15" s="474"/>
      <c r="P15" s="474"/>
      <c r="Q15" s="474"/>
      <c r="R15" s="73">
        <f t="shared" si="0"/>
        <v>0</v>
      </c>
    </row>
    <row r="16" spans="1:18" ht="15.75">
      <c r="A16" s="155">
        <v>5</v>
      </c>
      <c r="B16" s="52" t="s">
        <v>8</v>
      </c>
      <c r="C16" s="17"/>
      <c r="D16" s="65"/>
      <c r="E16" s="17"/>
      <c r="F16" s="65"/>
      <c r="G16" s="17"/>
      <c r="H16" s="602">
        <f>MIN(C16:G16)</f>
        <v>0</v>
      </c>
      <c r="I16" s="3"/>
      <c r="J16" s="42"/>
      <c r="K16" s="466" t="s">
        <v>307</v>
      </c>
      <c r="L16" s="8" t="e">
        <f>LOOKUP(J16,Name!A$1:B1333)</f>
        <v>#N/A</v>
      </c>
      <c r="M16" s="474"/>
      <c r="N16" s="474"/>
      <c r="O16" s="474"/>
      <c r="P16" s="474"/>
      <c r="Q16" s="474"/>
      <c r="R16" s="73">
        <f t="shared" si="0"/>
        <v>0</v>
      </c>
    </row>
    <row r="17" spans="1:18" ht="16.5" thickBot="1">
      <c r="A17" s="528">
        <v>6</v>
      </c>
      <c r="B17" s="56" t="s">
        <v>319</v>
      </c>
      <c r="C17" s="65"/>
      <c r="D17" s="17"/>
      <c r="E17" s="65"/>
      <c r="F17" s="17"/>
      <c r="G17" s="17"/>
      <c r="H17" s="53">
        <f>MIN(C17:G17)</f>
        <v>0</v>
      </c>
      <c r="I17" s="3"/>
      <c r="J17" s="42"/>
      <c r="K17" s="466" t="s">
        <v>307</v>
      </c>
      <c r="L17" s="8" t="e">
        <f>LOOKUP(J17,Name!A$1:B1338)</f>
        <v>#N/A</v>
      </c>
      <c r="M17" s="474"/>
      <c r="N17" s="474"/>
      <c r="O17" s="474"/>
      <c r="P17" s="474"/>
      <c r="Q17" s="474"/>
      <c r="R17" s="73">
        <f t="shared" si="0"/>
        <v>0</v>
      </c>
    </row>
    <row r="18" spans="1:18" ht="15.75">
      <c r="A18" s="133">
        <v>1</v>
      </c>
      <c r="B18" s="52" t="s">
        <v>10</v>
      </c>
      <c r="C18" s="8"/>
      <c r="D18" s="17"/>
      <c r="E18" s="17"/>
      <c r="F18" s="17"/>
      <c r="G18" s="17"/>
      <c r="H18" s="53">
        <f>MIN(C18:G18)</f>
        <v>0</v>
      </c>
      <c r="I18" s="3"/>
      <c r="J18" s="42"/>
      <c r="K18" s="466" t="s">
        <v>307</v>
      </c>
      <c r="L18" s="8" t="e">
        <f>LOOKUP(J18,Name!A$1:B1348)</f>
        <v>#N/A</v>
      </c>
      <c r="M18" s="474"/>
      <c r="N18" s="474"/>
      <c r="O18" s="474"/>
      <c r="P18" s="474"/>
      <c r="Q18" s="474"/>
      <c r="R18" s="73">
        <f t="shared" si="0"/>
        <v>0</v>
      </c>
    </row>
    <row r="19" spans="1:18" ht="15.75">
      <c r="A19" s="142">
        <v>3</v>
      </c>
      <c r="B19" s="52" t="s">
        <v>6</v>
      </c>
      <c r="C19" s="17"/>
      <c r="D19" s="17"/>
      <c r="E19" s="17"/>
      <c r="F19" s="17"/>
      <c r="G19" s="17"/>
      <c r="H19" s="53">
        <f>MIN(C19:G19)</f>
        <v>0</v>
      </c>
      <c r="I19" s="3"/>
      <c r="J19" s="42"/>
      <c r="K19" s="466" t="s">
        <v>307</v>
      </c>
      <c r="L19" s="8" t="e">
        <f>LOOKUP(J19,Name!A$1:B1345)</f>
        <v>#N/A</v>
      </c>
      <c r="M19" s="518"/>
      <c r="N19" s="474"/>
      <c r="O19" s="474"/>
      <c r="P19" s="474"/>
      <c r="Q19" s="474"/>
      <c r="R19" s="73">
        <f t="shared" si="0"/>
        <v>0</v>
      </c>
    </row>
    <row r="20" spans="1:18" ht="16.5" thickBot="1">
      <c r="A20" s="524">
        <v>4</v>
      </c>
      <c r="B20" s="57" t="s">
        <v>9</v>
      </c>
      <c r="C20" s="45"/>
      <c r="D20" s="69"/>
      <c r="E20" s="69"/>
      <c r="F20" s="69"/>
      <c r="G20" s="69"/>
      <c r="H20" s="54">
        <f>MIN(C20:G20)</f>
        <v>0</v>
      </c>
      <c r="I20" s="3"/>
      <c r="J20" s="42"/>
      <c r="K20" s="466" t="s">
        <v>307</v>
      </c>
      <c r="L20" s="8" t="e">
        <f>LOOKUP(J20,Name!A$1:B1348)</f>
        <v>#N/A</v>
      </c>
      <c r="M20" s="474"/>
      <c r="N20" s="474"/>
      <c r="O20" s="474"/>
      <c r="P20" s="474"/>
      <c r="Q20" s="474"/>
      <c r="R20" s="73">
        <f t="shared" si="0"/>
        <v>0</v>
      </c>
    </row>
    <row r="21" spans="1:18" ht="16.5" thickBot="1">
      <c r="D21" s="22"/>
      <c r="E21" s="22"/>
      <c r="F21" s="22"/>
      <c r="G21" s="22"/>
      <c r="H21" s="22"/>
      <c r="J21" s="42"/>
      <c r="K21" s="466" t="s">
        <v>307</v>
      </c>
      <c r="L21" s="8" t="e">
        <f>LOOKUP(J21,Name!A$1:B1347)</f>
        <v>#N/A</v>
      </c>
      <c r="M21" s="474"/>
      <c r="N21" s="474"/>
      <c r="O21" s="474"/>
      <c r="P21" s="474"/>
      <c r="Q21" s="474"/>
      <c r="R21" s="73">
        <f t="shared" si="0"/>
        <v>0</v>
      </c>
    </row>
    <row r="22" spans="1:18" ht="15.75">
      <c r="A22" s="38" t="s">
        <v>0</v>
      </c>
      <c r="B22" s="39" t="s">
        <v>42</v>
      </c>
      <c r="C22" s="40" t="s">
        <v>58</v>
      </c>
      <c r="D22" s="40" t="s">
        <v>1</v>
      </c>
      <c r="E22" s="40" t="s">
        <v>2</v>
      </c>
      <c r="F22" s="40" t="s">
        <v>3</v>
      </c>
      <c r="G22" s="68" t="s">
        <v>4</v>
      </c>
      <c r="H22" s="41" t="s">
        <v>318</v>
      </c>
      <c r="I22" s="3"/>
      <c r="J22" s="42"/>
      <c r="K22" s="466" t="s">
        <v>307</v>
      </c>
      <c r="L22" s="8" t="e">
        <f>LOOKUP(J22,Name!A$1:B1337)</f>
        <v>#N/A</v>
      </c>
      <c r="M22" s="474"/>
      <c r="N22" s="474"/>
      <c r="O22" s="474"/>
      <c r="P22" s="474"/>
      <c r="Q22" s="474"/>
      <c r="R22" s="73">
        <f t="shared" si="0"/>
        <v>0</v>
      </c>
    </row>
    <row r="23" spans="1:18" ht="15.75">
      <c r="A23" s="386" t="s">
        <v>14</v>
      </c>
      <c r="B23" s="56" t="s">
        <v>24</v>
      </c>
      <c r="C23" s="65"/>
      <c r="D23" s="17"/>
      <c r="E23" s="65"/>
      <c r="F23" s="17"/>
      <c r="G23" s="17"/>
      <c r="H23" s="602">
        <f t="shared" ref="H23:H32" si="1">MIN(C23:G23)</f>
        <v>0</v>
      </c>
      <c r="I23" s="3"/>
      <c r="J23" s="42"/>
      <c r="K23" s="466" t="s">
        <v>307</v>
      </c>
      <c r="L23" s="8" t="e">
        <f>LOOKUP(J23,Name!A$1:B1332)</f>
        <v>#N/A</v>
      </c>
      <c r="M23" s="474"/>
      <c r="N23" s="474"/>
      <c r="O23" s="474"/>
      <c r="P23" s="474"/>
      <c r="Q23" s="474"/>
      <c r="R23" s="73">
        <f t="shared" si="0"/>
        <v>0</v>
      </c>
    </row>
    <row r="24" spans="1:18" ht="15.75">
      <c r="A24" s="155" t="s">
        <v>15</v>
      </c>
      <c r="B24" s="52" t="s">
        <v>25</v>
      </c>
      <c r="C24" s="17"/>
      <c r="D24" s="65"/>
      <c r="E24" s="17"/>
      <c r="F24" s="65"/>
      <c r="G24" s="17"/>
      <c r="H24" s="53">
        <f t="shared" si="1"/>
        <v>0</v>
      </c>
      <c r="I24" s="3"/>
      <c r="J24" s="42"/>
      <c r="K24" s="466" t="s">
        <v>307</v>
      </c>
      <c r="L24" s="8" t="e">
        <f>LOOKUP(J24,Name!A$1:B1337)</f>
        <v>#N/A</v>
      </c>
      <c r="M24" s="474"/>
      <c r="N24" s="474"/>
      <c r="O24" s="474"/>
      <c r="P24" s="474"/>
      <c r="Q24" s="474"/>
      <c r="R24" s="73">
        <f t="shared" si="0"/>
        <v>0</v>
      </c>
    </row>
    <row r="25" spans="1:18" ht="15.75">
      <c r="A25" s="133" t="s">
        <v>23</v>
      </c>
      <c r="B25" s="52" t="s">
        <v>33</v>
      </c>
      <c r="C25" s="17"/>
      <c r="D25" s="17"/>
      <c r="E25" s="17"/>
      <c r="F25" s="17"/>
      <c r="G25" s="17"/>
      <c r="H25" s="53">
        <f t="shared" si="1"/>
        <v>0</v>
      </c>
      <c r="I25" s="3"/>
      <c r="J25" s="42"/>
      <c r="K25" s="467" t="s">
        <v>103</v>
      </c>
      <c r="L25" s="514" t="e">
        <f>LOOKUP(J25,Name!A$1:B1313)</f>
        <v>#N/A</v>
      </c>
      <c r="M25" s="474"/>
      <c r="N25" s="474"/>
      <c r="O25" s="474"/>
      <c r="P25" s="474"/>
      <c r="Q25" s="474"/>
      <c r="R25" s="639">
        <f t="shared" si="0"/>
        <v>0</v>
      </c>
    </row>
    <row r="26" spans="1:18" ht="15.75">
      <c r="A26" s="519" t="s">
        <v>17</v>
      </c>
      <c r="B26" s="52" t="s">
        <v>27</v>
      </c>
      <c r="C26" s="17"/>
      <c r="D26" s="17"/>
      <c r="E26" s="17"/>
      <c r="F26" s="17"/>
      <c r="G26" s="17"/>
      <c r="H26" s="53">
        <f t="shared" si="1"/>
        <v>0</v>
      </c>
      <c r="I26" s="3"/>
      <c r="J26" s="42"/>
      <c r="K26" s="467" t="s">
        <v>103</v>
      </c>
      <c r="L26" s="514" t="e">
        <f>LOOKUP(J26,Name!A$1:B1309)</f>
        <v>#N/A</v>
      </c>
      <c r="M26" s="474"/>
      <c r="N26" s="474"/>
      <c r="O26" s="474"/>
      <c r="P26" s="474"/>
      <c r="Q26" s="474"/>
      <c r="R26" s="73">
        <f t="shared" si="0"/>
        <v>0</v>
      </c>
    </row>
    <row r="27" spans="1:18" ht="15.75">
      <c r="A27" s="133" t="s">
        <v>18</v>
      </c>
      <c r="B27" s="52" t="s">
        <v>28</v>
      </c>
      <c r="C27" s="17"/>
      <c r="D27" s="17"/>
      <c r="E27" s="17"/>
      <c r="F27" s="17"/>
      <c r="G27" s="17"/>
      <c r="H27" s="53">
        <f t="shared" si="1"/>
        <v>0</v>
      </c>
      <c r="I27" s="3"/>
      <c r="J27" s="42"/>
      <c r="K27" s="467" t="s">
        <v>103</v>
      </c>
      <c r="L27" s="514" t="e">
        <f>LOOKUP(J27,Name!A$1:B1305)</f>
        <v>#N/A</v>
      </c>
      <c r="M27" s="474"/>
      <c r="N27" s="474"/>
      <c r="O27" s="474"/>
      <c r="P27" s="474"/>
      <c r="Q27" s="474"/>
      <c r="R27" s="73">
        <f t="shared" si="0"/>
        <v>0</v>
      </c>
    </row>
    <row r="28" spans="1:18" ht="15.75">
      <c r="A28" s="386" t="s">
        <v>19</v>
      </c>
      <c r="B28" s="56" t="s">
        <v>29</v>
      </c>
      <c r="C28" s="17"/>
      <c r="D28" s="17"/>
      <c r="E28" s="17"/>
      <c r="F28" s="17"/>
      <c r="G28" s="17"/>
      <c r="H28" s="53">
        <f t="shared" si="1"/>
        <v>0</v>
      </c>
      <c r="I28" s="3"/>
      <c r="J28" s="42"/>
      <c r="K28" s="467" t="s">
        <v>103</v>
      </c>
      <c r="L28" s="514" t="e">
        <f>LOOKUP(J28,Name!A$1:B1316)</f>
        <v>#N/A</v>
      </c>
      <c r="M28" s="474"/>
      <c r="N28" s="474"/>
      <c r="O28" s="474"/>
      <c r="P28" s="474"/>
      <c r="Q28" s="474"/>
      <c r="R28" s="73">
        <f t="shared" si="0"/>
        <v>0</v>
      </c>
    </row>
    <row r="29" spans="1:18" ht="15.75">
      <c r="A29" s="142" t="s">
        <v>16</v>
      </c>
      <c r="B29" s="52" t="s">
        <v>26</v>
      </c>
      <c r="C29" s="17"/>
      <c r="D29" s="17"/>
      <c r="E29" s="17"/>
      <c r="F29" s="17"/>
      <c r="G29" s="17"/>
      <c r="H29" s="53">
        <f t="shared" si="1"/>
        <v>0</v>
      </c>
      <c r="I29" s="3"/>
      <c r="J29" s="42"/>
      <c r="K29" s="467" t="s">
        <v>103</v>
      </c>
      <c r="L29" s="514" t="e">
        <f>LOOKUP(J29,Name!A$1:B1314)</f>
        <v>#N/A</v>
      </c>
      <c r="M29" s="474"/>
      <c r="N29" s="474"/>
      <c r="O29" s="474"/>
      <c r="P29" s="474"/>
      <c r="Q29" s="474"/>
      <c r="R29" s="73">
        <f t="shared" si="0"/>
        <v>0</v>
      </c>
    </row>
    <row r="30" spans="1:18" ht="15.75">
      <c r="A30" s="142" t="s">
        <v>21</v>
      </c>
      <c r="B30" s="52" t="s">
        <v>31</v>
      </c>
      <c r="C30" s="17"/>
      <c r="D30" s="17"/>
      <c r="E30" s="17"/>
      <c r="F30" s="17"/>
      <c r="G30" s="17"/>
      <c r="H30" s="53">
        <f t="shared" si="1"/>
        <v>0</v>
      </c>
      <c r="I30" s="3"/>
      <c r="J30" s="42"/>
      <c r="K30" s="467" t="s">
        <v>103</v>
      </c>
      <c r="L30" s="514" t="e">
        <f>LOOKUP(J30,Name!A$1:B1317)</f>
        <v>#N/A</v>
      </c>
      <c r="M30" s="474"/>
      <c r="N30" s="474"/>
      <c r="O30" s="474"/>
      <c r="P30" s="474"/>
      <c r="Q30" s="474"/>
      <c r="R30" s="73">
        <f t="shared" si="0"/>
        <v>0</v>
      </c>
    </row>
    <row r="31" spans="1:18" ht="15.75">
      <c r="A31" s="155" t="s">
        <v>20</v>
      </c>
      <c r="B31" s="52" t="s">
        <v>30</v>
      </c>
      <c r="C31" s="7"/>
      <c r="D31" s="17"/>
      <c r="E31" s="17"/>
      <c r="F31" s="17"/>
      <c r="G31" s="17"/>
      <c r="H31" s="53">
        <f t="shared" si="1"/>
        <v>0</v>
      </c>
      <c r="I31" s="3"/>
      <c r="J31" s="42"/>
      <c r="K31" s="467" t="s">
        <v>103</v>
      </c>
      <c r="L31" s="515" t="e">
        <f>LOOKUP(J31,Name!A$1:B1311)</f>
        <v>#N/A</v>
      </c>
      <c r="M31" s="474"/>
      <c r="N31" s="474"/>
      <c r="O31" s="474"/>
      <c r="P31" s="474"/>
      <c r="Q31" s="474"/>
      <c r="R31" s="73">
        <f t="shared" si="0"/>
        <v>0</v>
      </c>
    </row>
    <row r="32" spans="1:18" ht="16.5" thickBot="1">
      <c r="A32" s="520" t="s">
        <v>22</v>
      </c>
      <c r="B32" s="57" t="s">
        <v>32</v>
      </c>
      <c r="C32" s="76"/>
      <c r="D32" s="69"/>
      <c r="E32" s="69"/>
      <c r="F32" s="69"/>
      <c r="G32" s="69"/>
      <c r="H32" s="54">
        <f t="shared" si="1"/>
        <v>0</v>
      </c>
      <c r="I32" s="3"/>
      <c r="J32" s="42"/>
      <c r="K32" s="467" t="s">
        <v>103</v>
      </c>
      <c r="L32" s="514" t="e">
        <f>LOOKUP(J32,Name!A$1:B1318)</f>
        <v>#N/A</v>
      </c>
      <c r="M32" s="475"/>
      <c r="N32" s="475"/>
      <c r="O32" s="475"/>
      <c r="P32" s="475"/>
      <c r="Q32" s="475"/>
      <c r="R32" s="73">
        <f t="shared" si="0"/>
        <v>0</v>
      </c>
    </row>
    <row r="33" spans="1:18" ht="16.5" thickBot="1">
      <c r="D33" s="22"/>
      <c r="E33" s="22"/>
      <c r="F33" s="22"/>
      <c r="G33" s="22"/>
      <c r="H33" s="22"/>
      <c r="J33" s="42"/>
      <c r="K33" s="467" t="s">
        <v>103</v>
      </c>
      <c r="L33" s="515" t="e">
        <f>LOOKUP(J33,Name!A$1:B1310)</f>
        <v>#N/A</v>
      </c>
      <c r="M33" s="475"/>
      <c r="N33" s="474"/>
      <c r="O33" s="475"/>
      <c r="P33" s="474"/>
      <c r="Q33" s="474"/>
      <c r="R33" s="73">
        <f t="shared" si="0"/>
        <v>0</v>
      </c>
    </row>
    <row r="34" spans="1:18" ht="15.75">
      <c r="A34" s="38" t="s">
        <v>0</v>
      </c>
      <c r="B34" s="39" t="s">
        <v>43</v>
      </c>
      <c r="C34" s="40" t="s">
        <v>58</v>
      </c>
      <c r="D34" s="40" t="s">
        <v>1</v>
      </c>
      <c r="E34" s="40" t="s">
        <v>2</v>
      </c>
      <c r="F34" s="40" t="s">
        <v>3</v>
      </c>
      <c r="G34" s="40" t="s">
        <v>4</v>
      </c>
      <c r="H34" s="41" t="s">
        <v>318</v>
      </c>
      <c r="I34" s="3"/>
      <c r="J34" s="42"/>
      <c r="K34" s="467" t="s">
        <v>103</v>
      </c>
      <c r="L34" s="514" t="e">
        <f>LOOKUP(J34,Name!A$1:B1312)</f>
        <v>#N/A</v>
      </c>
      <c r="M34" s="475"/>
      <c r="N34" s="474"/>
      <c r="O34" s="474"/>
      <c r="P34" s="474"/>
      <c r="Q34" s="474"/>
      <c r="R34" s="73">
        <f t="shared" ref="R34:R65" si="2">MAX(M34:Q34)</f>
        <v>0</v>
      </c>
    </row>
    <row r="35" spans="1:18" ht="15.75">
      <c r="A35" s="42"/>
      <c r="B35" s="8" t="e">
        <f>LOOKUP(A35,Name!A$1:B927)</f>
        <v>#N/A</v>
      </c>
      <c r="C35" s="17"/>
      <c r="D35" s="17"/>
      <c r="E35" s="17"/>
      <c r="F35" s="17"/>
      <c r="G35" s="9"/>
      <c r="H35" s="43">
        <f t="shared" ref="H35:H48" si="3">MIN(C35:G35)</f>
        <v>0</v>
      </c>
      <c r="I35" s="3"/>
      <c r="J35" s="42"/>
      <c r="K35" s="467" t="s">
        <v>103</v>
      </c>
      <c r="L35" s="514" t="e">
        <f>LOOKUP(J35,Name!A$1:B1316)</f>
        <v>#N/A</v>
      </c>
      <c r="M35" s="475"/>
      <c r="N35" s="474"/>
      <c r="O35" s="474"/>
      <c r="P35" s="474"/>
      <c r="Q35" s="474"/>
      <c r="R35" s="73">
        <f t="shared" si="2"/>
        <v>0</v>
      </c>
    </row>
    <row r="36" spans="1:18" ht="15.75">
      <c r="A36" s="42"/>
      <c r="B36" s="8" t="e">
        <f>LOOKUP(A36,Name!A$1:B924)</f>
        <v>#N/A</v>
      </c>
      <c r="C36" s="17"/>
      <c r="D36" s="17"/>
      <c r="E36" s="17"/>
      <c r="F36" s="17"/>
      <c r="G36" s="9"/>
      <c r="H36" s="43">
        <f t="shared" si="3"/>
        <v>0</v>
      </c>
      <c r="I36" s="3"/>
      <c r="J36" s="42"/>
      <c r="K36" s="467" t="s">
        <v>103</v>
      </c>
      <c r="L36" s="514" t="e">
        <f>LOOKUP(J36,Name!A$1:B1309)</f>
        <v>#N/A</v>
      </c>
      <c r="M36" s="475"/>
      <c r="N36" s="474"/>
      <c r="O36" s="474"/>
      <c r="P36" s="474"/>
      <c r="Q36" s="474"/>
      <c r="R36" s="73">
        <f t="shared" si="2"/>
        <v>0</v>
      </c>
    </row>
    <row r="37" spans="1:18" ht="15.75">
      <c r="A37" s="42"/>
      <c r="B37" s="8" t="e">
        <f>LOOKUP(A37,Name!A$1:B928)</f>
        <v>#N/A</v>
      </c>
      <c r="C37" s="17"/>
      <c r="D37" s="17"/>
      <c r="E37" s="17"/>
      <c r="F37" s="17"/>
      <c r="G37" s="9"/>
      <c r="H37" s="43">
        <f t="shared" si="3"/>
        <v>0</v>
      </c>
      <c r="I37" s="3"/>
      <c r="J37" s="42"/>
      <c r="K37" s="467" t="s">
        <v>103</v>
      </c>
      <c r="L37" s="514" t="e">
        <f>LOOKUP(J37,Name!A$1:B1306)</f>
        <v>#N/A</v>
      </c>
      <c r="M37" s="475"/>
      <c r="N37" s="474"/>
      <c r="O37" s="474"/>
      <c r="P37" s="474"/>
      <c r="Q37" s="474"/>
      <c r="R37" s="73">
        <f t="shared" si="2"/>
        <v>0</v>
      </c>
    </row>
    <row r="38" spans="1:18" ht="15.75">
      <c r="A38" s="42"/>
      <c r="B38" s="8" t="e">
        <f>LOOKUP(A38,Name!A$1:B923)</f>
        <v>#N/A</v>
      </c>
      <c r="C38" s="17"/>
      <c r="D38" s="17"/>
      <c r="E38" s="17"/>
      <c r="F38" s="17"/>
      <c r="G38" s="9"/>
      <c r="H38" s="43">
        <f t="shared" si="3"/>
        <v>0</v>
      </c>
      <c r="I38" s="3"/>
      <c r="J38" s="42"/>
      <c r="K38" s="467" t="s">
        <v>103</v>
      </c>
      <c r="L38" s="514" t="e">
        <f>LOOKUP(J38,Name!A$1:B1317)</f>
        <v>#N/A</v>
      </c>
      <c r="M38" s="474"/>
      <c r="N38" s="474"/>
      <c r="O38" s="474"/>
      <c r="P38" s="474"/>
      <c r="Q38" s="474"/>
      <c r="R38" s="73">
        <f t="shared" si="2"/>
        <v>0</v>
      </c>
    </row>
    <row r="39" spans="1:18" ht="15.75">
      <c r="A39" s="42"/>
      <c r="B39" s="8" t="e">
        <f>LOOKUP(A39,Name!A$1:B931)</f>
        <v>#N/A</v>
      </c>
      <c r="C39" s="17"/>
      <c r="D39" s="17"/>
      <c r="E39" s="17"/>
      <c r="F39" s="17"/>
      <c r="G39" s="6"/>
      <c r="H39" s="43">
        <f t="shared" si="3"/>
        <v>0</v>
      </c>
      <c r="I39" s="3"/>
      <c r="J39" s="42"/>
      <c r="K39" s="467" t="s">
        <v>103</v>
      </c>
      <c r="L39" s="514" t="e">
        <f>LOOKUP(J39,Name!A$1:B1310)</f>
        <v>#N/A</v>
      </c>
      <c r="M39" s="474"/>
      <c r="N39" s="474"/>
      <c r="O39" s="474"/>
      <c r="P39" s="474"/>
      <c r="Q39" s="474"/>
      <c r="R39" s="73">
        <f t="shared" si="2"/>
        <v>0</v>
      </c>
    </row>
    <row r="40" spans="1:18" ht="15.75">
      <c r="A40" s="42"/>
      <c r="B40" s="8" t="e">
        <f>LOOKUP(A40,Name!A$1:B929)</f>
        <v>#N/A</v>
      </c>
      <c r="C40" s="17"/>
      <c r="D40" s="17"/>
      <c r="E40" s="17"/>
      <c r="F40" s="17"/>
      <c r="G40" s="9"/>
      <c r="H40" s="43">
        <f t="shared" si="3"/>
        <v>0</v>
      </c>
      <c r="I40" s="3"/>
      <c r="J40" s="42"/>
      <c r="K40" s="467" t="s">
        <v>103</v>
      </c>
      <c r="L40" s="514" t="e">
        <f>LOOKUP(J40,Name!A$1:B1315)</f>
        <v>#N/A</v>
      </c>
      <c r="M40" s="474"/>
      <c r="N40" s="474"/>
      <c r="O40" s="474"/>
      <c r="P40" s="474"/>
      <c r="Q40" s="474"/>
      <c r="R40" s="73">
        <f t="shared" si="2"/>
        <v>0</v>
      </c>
    </row>
    <row r="41" spans="1:18" ht="15.75">
      <c r="A41" s="42"/>
      <c r="B41" s="8" t="e">
        <f>LOOKUP(A41,Name!A$1:B925)</f>
        <v>#N/A</v>
      </c>
      <c r="C41" s="17"/>
      <c r="D41" s="17"/>
      <c r="E41" s="17"/>
      <c r="F41" s="17"/>
      <c r="G41" s="9"/>
      <c r="H41" s="43">
        <f t="shared" si="3"/>
        <v>0</v>
      </c>
      <c r="I41" s="3"/>
      <c r="J41" s="42"/>
      <c r="K41" s="467" t="s">
        <v>103</v>
      </c>
      <c r="L41" s="514" t="e">
        <f>LOOKUP(J41,Name!A$1:B1310)</f>
        <v>#N/A</v>
      </c>
      <c r="M41" s="474"/>
      <c r="N41" s="474"/>
      <c r="O41" s="474"/>
      <c r="P41" s="474"/>
      <c r="Q41" s="474"/>
      <c r="R41" s="73">
        <f t="shared" si="2"/>
        <v>0</v>
      </c>
    </row>
    <row r="42" spans="1:18" ht="15.75">
      <c r="A42" s="42"/>
      <c r="B42" s="8" t="e">
        <f>LOOKUP(A42,Name!A$1:B930)</f>
        <v>#N/A</v>
      </c>
      <c r="C42" s="17"/>
      <c r="D42" s="17"/>
      <c r="E42" s="17"/>
      <c r="F42" s="17"/>
      <c r="G42" s="6"/>
      <c r="H42" s="43">
        <f t="shared" si="3"/>
        <v>0</v>
      </c>
      <c r="I42" s="3"/>
      <c r="J42" s="42"/>
      <c r="K42" s="467" t="s">
        <v>103</v>
      </c>
      <c r="L42" s="514" t="e">
        <f>LOOKUP(J42,Name!A$1:B1317)</f>
        <v>#N/A</v>
      </c>
      <c r="M42" s="474"/>
      <c r="N42" s="474"/>
      <c r="O42" s="474"/>
      <c r="P42" s="474"/>
      <c r="Q42" s="474"/>
      <c r="R42" s="73">
        <f t="shared" si="2"/>
        <v>0</v>
      </c>
    </row>
    <row r="43" spans="1:18" ht="15.75">
      <c r="A43" s="42"/>
      <c r="B43" s="8" t="e">
        <f>LOOKUP(A43,Name!A$1:B932)</f>
        <v>#N/A</v>
      </c>
      <c r="C43" s="9"/>
      <c r="D43" s="9"/>
      <c r="E43" s="9"/>
      <c r="F43" s="9"/>
      <c r="G43" s="9"/>
      <c r="H43" s="43">
        <f t="shared" si="3"/>
        <v>0</v>
      </c>
      <c r="I43" s="3"/>
      <c r="J43" s="42"/>
      <c r="K43" s="467" t="s">
        <v>103</v>
      </c>
      <c r="L43" s="514" t="e">
        <f>LOOKUP(J43,Name!A$1:B1308)</f>
        <v>#N/A</v>
      </c>
      <c r="M43" s="474"/>
      <c r="N43" s="474"/>
      <c r="O43" s="474"/>
      <c r="P43" s="474"/>
      <c r="Q43" s="474"/>
      <c r="R43" s="73">
        <f t="shared" si="2"/>
        <v>0</v>
      </c>
    </row>
    <row r="44" spans="1:18" ht="15.75">
      <c r="A44" s="42"/>
      <c r="B44" s="8" t="e">
        <f>LOOKUP(A44,Name!A$1:B926)</f>
        <v>#N/A</v>
      </c>
      <c r="C44" s="17"/>
      <c r="D44" s="9"/>
      <c r="E44" s="9"/>
      <c r="F44" s="9"/>
      <c r="G44" s="9"/>
      <c r="H44" s="43">
        <f t="shared" si="3"/>
        <v>0</v>
      </c>
      <c r="I44" s="3"/>
      <c r="J44" s="42"/>
      <c r="K44" s="467" t="s">
        <v>103</v>
      </c>
      <c r="L44" s="514" t="e">
        <f>LOOKUP(J44,Name!A$1:B1313)</f>
        <v>#N/A</v>
      </c>
      <c r="M44" s="474"/>
      <c r="N44" s="474"/>
      <c r="O44" s="474"/>
      <c r="P44" s="474"/>
      <c r="Q44" s="474"/>
      <c r="R44" s="73">
        <f t="shared" si="2"/>
        <v>0</v>
      </c>
    </row>
    <row r="45" spans="1:18" ht="15.75">
      <c r="A45" s="42"/>
      <c r="B45" s="8" t="e">
        <f>LOOKUP(A45,Name!A$1:B926)</f>
        <v>#N/A</v>
      </c>
      <c r="C45" s="17"/>
      <c r="D45" s="9"/>
      <c r="E45" s="9"/>
      <c r="F45" s="9"/>
      <c r="G45" s="9"/>
      <c r="H45" s="43">
        <f t="shared" si="3"/>
        <v>0</v>
      </c>
      <c r="I45" s="3"/>
      <c r="J45" s="42"/>
      <c r="K45" s="467" t="s">
        <v>103</v>
      </c>
      <c r="L45" s="514" t="e">
        <f>LOOKUP(J45,Name!A$1:B1311)</f>
        <v>#N/A</v>
      </c>
      <c r="M45" s="474"/>
      <c r="N45" s="474"/>
      <c r="O45" s="474"/>
      <c r="P45" s="474"/>
      <c r="Q45" s="474"/>
      <c r="R45" s="73">
        <f t="shared" si="2"/>
        <v>0</v>
      </c>
    </row>
    <row r="46" spans="1:18" ht="15.75">
      <c r="A46" s="42"/>
      <c r="B46" s="8" t="e">
        <f>LOOKUP(A46,Name!A$1:B931)</f>
        <v>#N/A</v>
      </c>
      <c r="C46" s="9"/>
      <c r="D46" s="9"/>
      <c r="E46" s="9"/>
      <c r="F46" s="9"/>
      <c r="G46" s="9"/>
      <c r="H46" s="43">
        <f t="shared" si="3"/>
        <v>0</v>
      </c>
      <c r="I46" s="3"/>
      <c r="J46" s="42"/>
      <c r="K46" s="467" t="s">
        <v>103</v>
      </c>
      <c r="L46" s="514" t="e">
        <f>LOOKUP(J46,Name!A$1:B1311)</f>
        <v>#N/A</v>
      </c>
      <c r="M46" s="474"/>
      <c r="N46" s="474"/>
      <c r="O46" s="474"/>
      <c r="P46" s="474"/>
      <c r="Q46" s="474"/>
      <c r="R46" s="73">
        <f t="shared" si="2"/>
        <v>0</v>
      </c>
    </row>
    <row r="47" spans="1:18" ht="15.75">
      <c r="A47" s="42"/>
      <c r="B47" s="8" t="e">
        <f>LOOKUP(A47,Name!A$1:B925)</f>
        <v>#N/A</v>
      </c>
      <c r="C47" s="527"/>
      <c r="D47" s="526"/>
      <c r="E47" s="527"/>
      <c r="F47" s="527"/>
      <c r="G47" s="526"/>
      <c r="H47" s="43">
        <f t="shared" si="3"/>
        <v>0</v>
      </c>
      <c r="I47" s="3"/>
      <c r="J47" s="42"/>
      <c r="K47" s="467" t="s">
        <v>103</v>
      </c>
      <c r="L47" s="514" t="e">
        <f>LOOKUP(J47,Name!A$1:B1312)</f>
        <v>#N/A</v>
      </c>
      <c r="M47" s="474"/>
      <c r="N47" s="474"/>
      <c r="O47" s="474"/>
      <c r="P47" s="474"/>
      <c r="Q47" s="474"/>
      <c r="R47" s="73">
        <f t="shared" si="2"/>
        <v>0</v>
      </c>
    </row>
    <row r="48" spans="1:18" ht="16.5" thickBot="1">
      <c r="A48" s="44"/>
      <c r="B48" s="45" t="e">
        <f>LOOKUP(A48,Name!A$1:B927)</f>
        <v>#N/A</v>
      </c>
      <c r="C48" s="69"/>
      <c r="D48" s="46"/>
      <c r="E48" s="46"/>
      <c r="F48" s="46"/>
      <c r="G48" s="46"/>
      <c r="H48" s="47">
        <f t="shared" si="3"/>
        <v>0</v>
      </c>
      <c r="I48" s="3"/>
      <c r="J48" s="42"/>
      <c r="K48" s="467" t="s">
        <v>103</v>
      </c>
      <c r="L48" s="514" t="e">
        <f>LOOKUP(J48,Name!A$1:B1310)</f>
        <v>#N/A</v>
      </c>
      <c r="M48" s="474"/>
      <c r="N48" s="474"/>
      <c r="O48" s="474"/>
      <c r="P48" s="474"/>
      <c r="Q48" s="474"/>
      <c r="R48" s="73">
        <f t="shared" si="2"/>
        <v>0</v>
      </c>
    </row>
    <row r="49" spans="1:18" ht="16.5" thickBot="1">
      <c r="A49" s="30"/>
      <c r="B49" s="31"/>
      <c r="C49" s="32"/>
      <c r="D49" s="32"/>
      <c r="E49" s="32"/>
      <c r="F49" s="32"/>
      <c r="G49" s="32"/>
      <c r="H49" s="32"/>
      <c r="I49" s="3"/>
      <c r="J49" s="42"/>
      <c r="K49" s="467" t="s">
        <v>103</v>
      </c>
      <c r="L49" s="514" t="e">
        <f>LOOKUP(J49,Name!A$1:B1307)</f>
        <v>#N/A</v>
      </c>
      <c r="M49" s="474"/>
      <c r="N49" s="474"/>
      <c r="O49" s="474"/>
      <c r="P49" s="474"/>
      <c r="Q49" s="474"/>
      <c r="R49" s="73">
        <f t="shared" si="2"/>
        <v>0</v>
      </c>
    </row>
    <row r="50" spans="1:18" ht="15.75">
      <c r="A50" s="38" t="s">
        <v>0</v>
      </c>
      <c r="B50" s="39" t="s">
        <v>44</v>
      </c>
      <c r="C50" s="40" t="s">
        <v>58</v>
      </c>
      <c r="D50" s="40" t="s">
        <v>1</v>
      </c>
      <c r="E50" s="40" t="s">
        <v>2</v>
      </c>
      <c r="F50" s="40" t="s">
        <v>3</v>
      </c>
      <c r="G50" s="40" t="s">
        <v>4</v>
      </c>
      <c r="H50" s="41" t="s">
        <v>11</v>
      </c>
      <c r="I50" s="3"/>
      <c r="J50" s="42"/>
      <c r="K50" s="469" t="s">
        <v>116</v>
      </c>
      <c r="L50" s="265" t="e">
        <f>LOOKUP(J50,Name!A$1:B1326)</f>
        <v>#N/A</v>
      </c>
      <c r="M50" s="474"/>
      <c r="N50" s="474"/>
      <c r="O50" s="474"/>
      <c r="P50" s="474"/>
      <c r="Q50" s="474"/>
      <c r="R50" s="601">
        <f t="shared" si="2"/>
        <v>0</v>
      </c>
    </row>
    <row r="51" spans="1:18" ht="15.75">
      <c r="A51" s="155">
        <v>5</v>
      </c>
      <c r="B51" s="52" t="s">
        <v>8</v>
      </c>
      <c r="C51" s="17"/>
      <c r="D51" s="65"/>
      <c r="E51" s="65"/>
      <c r="F51" s="65"/>
      <c r="G51" s="17"/>
      <c r="H51" s="602">
        <f>MIN(C51:G51)</f>
        <v>0</v>
      </c>
      <c r="J51" s="42"/>
      <c r="K51" s="469" t="s">
        <v>116</v>
      </c>
      <c r="L51" s="265" t="e">
        <f>LOOKUP(J51,Name!A$1:B1319)</f>
        <v>#N/A</v>
      </c>
      <c r="M51" s="474"/>
      <c r="N51" s="474"/>
      <c r="O51" s="474"/>
      <c r="P51" s="474"/>
      <c r="Q51" s="474"/>
      <c r="R51" s="73">
        <f t="shared" si="2"/>
        <v>0</v>
      </c>
    </row>
    <row r="52" spans="1:18" ht="15.75">
      <c r="A52" s="386">
        <v>6</v>
      </c>
      <c r="B52" s="56" t="s">
        <v>7</v>
      </c>
      <c r="C52" s="17"/>
      <c r="D52" s="17"/>
      <c r="E52" s="17"/>
      <c r="F52" s="17"/>
      <c r="G52" s="17"/>
      <c r="H52" s="53">
        <f>MIN(C52:G52)</f>
        <v>0</v>
      </c>
      <c r="J52" s="42"/>
      <c r="K52" s="469" t="s">
        <v>116</v>
      </c>
      <c r="L52" s="265" t="e">
        <f>LOOKUP(J52,Name!A$1:B1334)</f>
        <v>#N/A</v>
      </c>
      <c r="M52" s="474"/>
      <c r="N52" s="474"/>
      <c r="O52" s="474"/>
      <c r="P52" s="474"/>
      <c r="Q52" s="474"/>
      <c r="R52" s="73">
        <f t="shared" si="2"/>
        <v>0</v>
      </c>
    </row>
    <row r="53" spans="1:18" ht="15.75">
      <c r="A53" s="133">
        <v>1</v>
      </c>
      <c r="B53" s="52" t="s">
        <v>10</v>
      </c>
      <c r="C53" s="65"/>
      <c r="D53" s="17"/>
      <c r="E53" s="17"/>
      <c r="F53" s="17"/>
      <c r="G53" s="17"/>
      <c r="H53" s="53">
        <f>MIN(C53:G53)</f>
        <v>0</v>
      </c>
      <c r="J53" s="42"/>
      <c r="K53" s="469" t="s">
        <v>116</v>
      </c>
      <c r="L53" s="265" t="e">
        <f>LOOKUP(J53,Name!A$1:B1322)</f>
        <v>#N/A</v>
      </c>
      <c r="M53" s="474"/>
      <c r="N53" s="474"/>
      <c r="O53" s="474"/>
      <c r="P53" s="474"/>
      <c r="Q53" s="474"/>
      <c r="R53" s="73">
        <f t="shared" si="2"/>
        <v>0</v>
      </c>
    </row>
    <row r="54" spans="1:18" ht="16.5" thickBot="1">
      <c r="A54" s="143">
        <v>3</v>
      </c>
      <c r="B54" s="52" t="s">
        <v>6</v>
      </c>
      <c r="C54" s="17"/>
      <c r="D54" s="17"/>
      <c r="E54" s="17"/>
      <c r="F54" s="17"/>
      <c r="G54" s="17"/>
      <c r="H54" s="53">
        <f>MIN(C54:G54)</f>
        <v>0</v>
      </c>
      <c r="J54" s="42"/>
      <c r="K54" s="469" t="s">
        <v>116</v>
      </c>
      <c r="L54" s="265" t="e">
        <f>LOOKUP(J54,Name!A$1:B1329)</f>
        <v>#N/A</v>
      </c>
      <c r="M54" s="474"/>
      <c r="N54" s="474"/>
      <c r="O54" s="474"/>
      <c r="P54" s="474"/>
      <c r="Q54" s="474"/>
      <c r="R54" s="73">
        <f t="shared" si="2"/>
        <v>0</v>
      </c>
    </row>
    <row r="55" spans="1:18" ht="16.5" thickBot="1">
      <c r="A55" s="524">
        <v>4</v>
      </c>
      <c r="B55" s="57" t="s">
        <v>9</v>
      </c>
      <c r="C55" s="69"/>
      <c r="D55" s="69"/>
      <c r="E55" s="69"/>
      <c r="F55" s="69"/>
      <c r="G55" s="69"/>
      <c r="H55" s="54">
        <f>MIN(C55:G55)</f>
        <v>0</v>
      </c>
      <c r="J55" s="42"/>
      <c r="K55" s="469" t="s">
        <v>116</v>
      </c>
      <c r="L55" s="265" t="e">
        <f>LOOKUP(J55,Name!A$1:B1329)</f>
        <v>#N/A</v>
      </c>
      <c r="M55" s="474"/>
      <c r="N55" s="474"/>
      <c r="O55" s="474"/>
      <c r="P55" s="474"/>
      <c r="Q55" s="474"/>
      <c r="R55" s="73">
        <f t="shared" si="2"/>
        <v>0</v>
      </c>
    </row>
    <row r="56" spans="1:18" ht="16.5" thickBot="1">
      <c r="J56" s="42"/>
      <c r="K56" s="469" t="s">
        <v>116</v>
      </c>
      <c r="L56" s="265" t="e">
        <f>LOOKUP(J56,Name!A$1:B1323)</f>
        <v>#N/A</v>
      </c>
      <c r="M56" s="474"/>
      <c r="N56" s="474"/>
      <c r="O56" s="474"/>
      <c r="P56" s="474"/>
      <c r="Q56" s="474"/>
      <c r="R56" s="73">
        <f t="shared" si="2"/>
        <v>0</v>
      </c>
    </row>
    <row r="57" spans="1:18" ht="15.75">
      <c r="A57" s="72" t="s">
        <v>0</v>
      </c>
      <c r="B57" s="34" t="s">
        <v>321</v>
      </c>
      <c r="C57" s="40" t="s">
        <v>58</v>
      </c>
      <c r="D57" s="40" t="s">
        <v>1</v>
      </c>
      <c r="E57" s="40" t="s">
        <v>2</v>
      </c>
      <c r="F57" s="40" t="s">
        <v>3</v>
      </c>
      <c r="G57" s="35" t="s">
        <v>4</v>
      </c>
      <c r="H57" s="74" t="s">
        <v>318</v>
      </c>
      <c r="J57" s="42"/>
      <c r="K57" s="469" t="s">
        <v>116</v>
      </c>
      <c r="L57" s="265" t="e">
        <f>LOOKUP(J57,Name!A$1:B1320)</f>
        <v>#N/A</v>
      </c>
      <c r="M57" s="474"/>
      <c r="N57" s="474"/>
      <c r="O57" s="474"/>
      <c r="P57" s="474"/>
      <c r="Q57" s="474"/>
      <c r="R57" s="73">
        <f t="shared" si="2"/>
        <v>0</v>
      </c>
    </row>
    <row r="58" spans="1:18" ht="15.75">
      <c r="A58" s="42"/>
      <c r="B58" s="8" t="e">
        <f>LOOKUP(A58,Name!A$1:B932)</f>
        <v>#N/A</v>
      </c>
      <c r="C58" s="12"/>
      <c r="D58" s="12"/>
      <c r="E58" s="12"/>
      <c r="F58" s="12"/>
      <c r="G58" s="12"/>
      <c r="H58" s="600">
        <f t="shared" ref="H58:H78" si="4">MAX(C58:G58)</f>
        <v>0</v>
      </c>
      <c r="J58" s="42"/>
      <c r="K58" s="469" t="s">
        <v>116</v>
      </c>
      <c r="L58" s="265" t="e">
        <f>LOOKUP(J58,Name!A$1:B1330)</f>
        <v>#N/A</v>
      </c>
      <c r="M58" s="474"/>
      <c r="N58" s="474"/>
      <c r="O58" s="474"/>
      <c r="P58" s="474"/>
      <c r="Q58" s="474"/>
      <c r="R58" s="73">
        <f t="shared" si="2"/>
        <v>0</v>
      </c>
    </row>
    <row r="59" spans="1:18" ht="15.75">
      <c r="A59" s="42"/>
      <c r="B59" s="8" t="e">
        <f>LOOKUP(A59,Name!A$1:B936)</f>
        <v>#N/A</v>
      </c>
      <c r="C59" s="12"/>
      <c r="D59" s="12"/>
      <c r="E59" s="12"/>
      <c r="F59" s="12"/>
      <c r="G59" s="12"/>
      <c r="H59" s="71">
        <f t="shared" si="4"/>
        <v>0</v>
      </c>
      <c r="J59" s="42"/>
      <c r="K59" s="469" t="s">
        <v>116</v>
      </c>
      <c r="L59" s="495" t="e">
        <f>LOOKUP(J59,Name!A$1:B1324)</f>
        <v>#N/A</v>
      </c>
      <c r="M59" s="518"/>
      <c r="N59" s="474"/>
      <c r="O59" s="474"/>
      <c r="P59" s="474"/>
      <c r="Q59" s="474"/>
      <c r="R59" s="73">
        <f t="shared" si="2"/>
        <v>0</v>
      </c>
    </row>
    <row r="60" spans="1:18" ht="15.75">
      <c r="A60" s="42"/>
      <c r="B60" s="8" t="e">
        <f>LOOKUP(A60,Name!A$1:B931)</f>
        <v>#N/A</v>
      </c>
      <c r="C60" s="12"/>
      <c r="D60" s="12"/>
      <c r="E60" s="12"/>
      <c r="F60" s="12"/>
      <c r="G60" s="12"/>
      <c r="H60" s="71">
        <f t="shared" si="4"/>
        <v>0</v>
      </c>
      <c r="J60" s="42"/>
      <c r="K60" s="469" t="s">
        <v>116</v>
      </c>
      <c r="L60" s="265" t="e">
        <f>LOOKUP(J60,Name!A$1:B1330)</f>
        <v>#N/A</v>
      </c>
      <c r="M60" s="474"/>
      <c r="N60" s="474"/>
      <c r="O60" s="474"/>
      <c r="P60" s="474"/>
      <c r="Q60" s="474"/>
      <c r="R60" s="73">
        <f t="shared" si="2"/>
        <v>0</v>
      </c>
    </row>
    <row r="61" spans="1:18" ht="15.75">
      <c r="A61" s="42"/>
      <c r="B61" s="8" t="e">
        <f>LOOKUP(A61,Name!A$1:B937)</f>
        <v>#N/A</v>
      </c>
      <c r="C61" s="12"/>
      <c r="D61" s="16"/>
      <c r="E61" s="16"/>
      <c r="F61" s="16"/>
      <c r="G61" s="16"/>
      <c r="H61" s="71">
        <f t="shared" si="4"/>
        <v>0</v>
      </c>
      <c r="J61" s="42"/>
      <c r="K61" s="469" t="s">
        <v>116</v>
      </c>
      <c r="L61" s="265" t="e">
        <f>LOOKUP(J61,Name!A$1:B1333)</f>
        <v>#N/A</v>
      </c>
      <c r="M61" s="474"/>
      <c r="N61" s="474"/>
      <c r="O61" s="474"/>
      <c r="P61" s="474"/>
      <c r="Q61" s="474"/>
      <c r="R61" s="73">
        <f t="shared" si="2"/>
        <v>0</v>
      </c>
    </row>
    <row r="62" spans="1:18" ht="15.75">
      <c r="A62" s="42"/>
      <c r="B62" s="8" t="e">
        <f>LOOKUP(A62,Name!A$1:B937)</f>
        <v>#N/A</v>
      </c>
      <c r="C62" s="12"/>
      <c r="D62" s="12"/>
      <c r="E62" s="12"/>
      <c r="F62" s="12"/>
      <c r="G62" s="12"/>
      <c r="H62" s="71">
        <f t="shared" si="4"/>
        <v>0</v>
      </c>
      <c r="J62" s="42"/>
      <c r="K62" s="469" t="s">
        <v>116</v>
      </c>
      <c r="L62" s="265" t="e">
        <f>LOOKUP(J62,Name!A$1:B1323)</f>
        <v>#N/A</v>
      </c>
      <c r="M62" s="474"/>
      <c r="N62" s="474"/>
      <c r="O62" s="474"/>
      <c r="P62" s="474"/>
      <c r="Q62" s="474"/>
      <c r="R62" s="73">
        <f t="shared" si="2"/>
        <v>0</v>
      </c>
    </row>
    <row r="63" spans="1:18" ht="15.75">
      <c r="A63" s="42"/>
      <c r="B63" s="8" t="e">
        <f>LOOKUP(A63,Name!A$1:B938)</f>
        <v>#N/A</v>
      </c>
      <c r="C63" s="12"/>
      <c r="D63" s="12"/>
      <c r="E63" s="12"/>
      <c r="F63" s="12"/>
      <c r="G63" s="12"/>
      <c r="H63" s="71">
        <f t="shared" si="4"/>
        <v>0</v>
      </c>
      <c r="J63" s="42"/>
      <c r="K63" s="469" t="s">
        <v>116</v>
      </c>
      <c r="L63" s="265" t="e">
        <f>LOOKUP(J63,Name!A$1:B1327)</f>
        <v>#N/A</v>
      </c>
      <c r="M63" s="474"/>
      <c r="N63" s="474"/>
      <c r="O63" s="474"/>
      <c r="P63" s="474"/>
      <c r="Q63" s="474"/>
      <c r="R63" s="73">
        <f t="shared" si="2"/>
        <v>0</v>
      </c>
    </row>
    <row r="64" spans="1:18" ht="15.75">
      <c r="A64" s="433"/>
      <c r="B64" s="8" t="e">
        <f>LOOKUP(A64,Name!A$1:B939)</f>
        <v>#N/A</v>
      </c>
      <c r="C64" s="12"/>
      <c r="D64" s="12"/>
      <c r="E64" s="12"/>
      <c r="F64" s="12"/>
      <c r="G64" s="12"/>
      <c r="H64" s="71">
        <f t="shared" si="4"/>
        <v>0</v>
      </c>
      <c r="J64" s="42"/>
      <c r="K64" s="469" t="s">
        <v>116</v>
      </c>
      <c r="L64" s="265" t="e">
        <f>LOOKUP(J64,Name!A$1:B1321)</f>
        <v>#N/A</v>
      </c>
      <c r="M64" s="474"/>
      <c r="N64" s="474"/>
      <c r="O64" s="474"/>
      <c r="P64" s="474"/>
      <c r="Q64" s="474"/>
      <c r="R64" s="73">
        <f t="shared" si="2"/>
        <v>0</v>
      </c>
    </row>
    <row r="65" spans="1:18" ht="15.75">
      <c r="A65" s="42"/>
      <c r="B65" s="8" t="e">
        <f>LOOKUP(A65,Name!A$1:B936)</f>
        <v>#N/A</v>
      </c>
      <c r="C65" s="12"/>
      <c r="D65" s="12"/>
      <c r="E65" s="12"/>
      <c r="F65" s="12"/>
      <c r="G65" s="12"/>
      <c r="H65" s="71">
        <f t="shared" si="4"/>
        <v>0</v>
      </c>
      <c r="J65" s="42"/>
      <c r="K65" s="469" t="s">
        <v>116</v>
      </c>
      <c r="L65" s="265" t="e">
        <f>LOOKUP(J65,Name!A$1:B1331)</f>
        <v>#N/A</v>
      </c>
      <c r="M65" s="474"/>
      <c r="N65" s="474"/>
      <c r="O65" s="474"/>
      <c r="P65" s="474"/>
      <c r="Q65" s="474"/>
      <c r="R65" s="73">
        <f t="shared" si="2"/>
        <v>0</v>
      </c>
    </row>
    <row r="66" spans="1:18" ht="15.75">
      <c r="A66" s="64"/>
      <c r="B66" s="8" t="e">
        <f>LOOKUP(A66,Name!A$1:B932)</f>
        <v>#N/A</v>
      </c>
      <c r="C66" s="12"/>
      <c r="D66" s="12"/>
      <c r="E66" s="12"/>
      <c r="F66" s="12"/>
      <c r="G66" s="12"/>
      <c r="H66" s="71">
        <f t="shared" si="4"/>
        <v>0</v>
      </c>
      <c r="J66" s="42"/>
      <c r="K66" s="469" t="s">
        <v>116</v>
      </c>
      <c r="L66" s="265" t="e">
        <f>LOOKUP(J66,Name!A$1:B1321)</f>
        <v>#N/A</v>
      </c>
      <c r="M66" s="474"/>
      <c r="N66" s="474"/>
      <c r="O66" s="474"/>
      <c r="P66" s="474"/>
      <c r="Q66" s="474"/>
      <c r="R66" s="73">
        <f t="shared" ref="R66:R89" si="5">MAX(M66:Q66)</f>
        <v>0</v>
      </c>
    </row>
    <row r="67" spans="1:18" ht="15.75">
      <c r="A67" s="42"/>
      <c r="B67" s="8" t="e">
        <f>LOOKUP(A67,Name!A$1:B935)</f>
        <v>#N/A</v>
      </c>
      <c r="C67" s="12"/>
      <c r="D67" s="12"/>
      <c r="E67" s="12"/>
      <c r="F67" s="12"/>
      <c r="G67" s="12"/>
      <c r="H67" s="71">
        <f t="shared" si="4"/>
        <v>0</v>
      </c>
      <c r="J67" s="42"/>
      <c r="K67" s="469" t="s">
        <v>116</v>
      </c>
      <c r="L67" s="265" t="e">
        <f>LOOKUP(J67,Name!A$1:B1328)</f>
        <v>#N/A</v>
      </c>
      <c r="M67" s="474"/>
      <c r="N67" s="474"/>
      <c r="O67" s="474"/>
      <c r="P67" s="474"/>
      <c r="Q67" s="474"/>
      <c r="R67" s="73">
        <f t="shared" si="5"/>
        <v>0</v>
      </c>
    </row>
    <row r="68" spans="1:18" ht="15.75">
      <c r="A68" s="42"/>
      <c r="B68" s="8" t="e">
        <f>LOOKUP(A68,Name!A$1:B937)</f>
        <v>#N/A</v>
      </c>
      <c r="C68" s="12"/>
      <c r="D68" s="12"/>
      <c r="E68" s="12"/>
      <c r="F68" s="12"/>
      <c r="G68" s="12"/>
      <c r="H68" s="71">
        <f t="shared" si="4"/>
        <v>0</v>
      </c>
      <c r="J68" s="42"/>
      <c r="K68" s="469" t="s">
        <v>116</v>
      </c>
      <c r="L68" s="265" t="e">
        <f>LOOKUP(J68,Name!A$1:B1329)</f>
        <v>#N/A</v>
      </c>
      <c r="M68" s="474"/>
      <c r="N68" s="474"/>
      <c r="O68" s="474"/>
      <c r="P68" s="474"/>
      <c r="Q68" s="474"/>
      <c r="R68" s="73">
        <f t="shared" si="5"/>
        <v>0</v>
      </c>
    </row>
    <row r="69" spans="1:18" ht="15.75">
      <c r="A69" s="42"/>
      <c r="B69" s="8" t="e">
        <f>LOOKUP(A69,Name!A$1:B941)</f>
        <v>#N/A</v>
      </c>
      <c r="C69" s="12"/>
      <c r="D69" s="12"/>
      <c r="E69" s="12"/>
      <c r="F69" s="12"/>
      <c r="G69" s="12"/>
      <c r="H69" s="71">
        <f t="shared" si="4"/>
        <v>0</v>
      </c>
      <c r="J69" s="42"/>
      <c r="K69" s="469" t="s">
        <v>116</v>
      </c>
      <c r="L69" s="265" t="e">
        <f>LOOKUP(J69,Name!A$1:B1324)</f>
        <v>#N/A</v>
      </c>
      <c r="M69" s="474"/>
      <c r="N69" s="474"/>
      <c r="O69" s="474"/>
      <c r="P69" s="474"/>
      <c r="Q69" s="474"/>
      <c r="R69" s="73">
        <f t="shared" si="5"/>
        <v>0</v>
      </c>
    </row>
    <row r="70" spans="1:18" ht="15.75">
      <c r="A70" s="42"/>
      <c r="B70" s="8" t="e">
        <f>LOOKUP(A70,Name!A$1:B940)</f>
        <v>#N/A</v>
      </c>
      <c r="C70" s="12"/>
      <c r="D70" s="12"/>
      <c r="E70" s="12"/>
      <c r="F70" s="12"/>
      <c r="G70" s="12"/>
      <c r="H70" s="71">
        <f t="shared" si="4"/>
        <v>0</v>
      </c>
      <c r="J70" s="42"/>
      <c r="K70" s="471" t="s">
        <v>106</v>
      </c>
      <c r="L70" s="481" t="e">
        <f>LOOKUP(J70,Name!A$1:B1294)</f>
        <v>#N/A</v>
      </c>
      <c r="M70" s="474"/>
      <c r="N70" s="474"/>
      <c r="O70" s="474"/>
      <c r="P70" s="474"/>
      <c r="Q70" s="478"/>
      <c r="R70" s="600">
        <f t="shared" si="5"/>
        <v>0</v>
      </c>
    </row>
    <row r="71" spans="1:18" ht="15.75">
      <c r="A71" s="42"/>
      <c r="B71" s="8" t="e">
        <f>LOOKUP(A71,Name!A$1:B942)</f>
        <v>#N/A</v>
      </c>
      <c r="C71" s="12"/>
      <c r="D71" s="12"/>
      <c r="E71" s="12"/>
      <c r="F71" s="12"/>
      <c r="G71" s="12"/>
      <c r="H71" s="71">
        <f t="shared" si="4"/>
        <v>0</v>
      </c>
      <c r="J71" s="42"/>
      <c r="K71" s="471" t="s">
        <v>106</v>
      </c>
      <c r="L71" s="481" t="e">
        <f>LOOKUP(J71,Name!A$1:B1292)</f>
        <v>#N/A</v>
      </c>
      <c r="M71" s="474"/>
      <c r="N71" s="474"/>
      <c r="O71" s="474"/>
      <c r="P71" s="474"/>
      <c r="Q71" s="474"/>
      <c r="R71" s="71">
        <f t="shared" si="5"/>
        <v>0</v>
      </c>
    </row>
    <row r="72" spans="1:18" ht="15.75">
      <c r="A72" s="433"/>
      <c r="B72" s="8" t="e">
        <f>LOOKUP(A72,Name!A$1:B940)</f>
        <v>#N/A</v>
      </c>
      <c r="C72" s="12"/>
      <c r="D72" s="12"/>
      <c r="E72" s="12"/>
      <c r="F72" s="12"/>
      <c r="G72" s="12"/>
      <c r="H72" s="71">
        <f t="shared" si="4"/>
        <v>0</v>
      </c>
      <c r="J72" s="42"/>
      <c r="K72" s="471" t="s">
        <v>106</v>
      </c>
      <c r="L72" s="481" t="e">
        <f>LOOKUP(J72,Name!A$1:B1299)</f>
        <v>#N/A</v>
      </c>
      <c r="M72" s="474"/>
      <c r="N72" s="474"/>
      <c r="O72" s="474"/>
      <c r="P72" s="474"/>
      <c r="Q72" s="478"/>
      <c r="R72" s="71">
        <f t="shared" si="5"/>
        <v>0</v>
      </c>
    </row>
    <row r="73" spans="1:18" ht="15.75">
      <c r="A73" s="64"/>
      <c r="B73" s="8" t="e">
        <f>LOOKUP(A73,Name!A$1:B933)</f>
        <v>#N/A</v>
      </c>
      <c r="C73" s="12"/>
      <c r="D73" s="12"/>
      <c r="E73" s="12"/>
      <c r="F73" s="12"/>
      <c r="G73" s="12"/>
      <c r="H73" s="71">
        <f t="shared" si="4"/>
        <v>0</v>
      </c>
      <c r="J73" s="42"/>
      <c r="K73" s="471" t="s">
        <v>106</v>
      </c>
      <c r="L73" s="481" t="e">
        <f>LOOKUP(J73,Name!A$1:B1293)</f>
        <v>#N/A</v>
      </c>
      <c r="M73" s="474"/>
      <c r="N73" s="474"/>
      <c r="O73" s="474"/>
      <c r="P73" s="474"/>
      <c r="Q73" s="478"/>
      <c r="R73" s="71">
        <f t="shared" si="5"/>
        <v>0</v>
      </c>
    </row>
    <row r="74" spans="1:18" ht="15.75">
      <c r="A74" s="42"/>
      <c r="B74" s="8" t="e">
        <f>LOOKUP(A74,Name!A$1:B934)</f>
        <v>#N/A</v>
      </c>
      <c r="C74" s="12"/>
      <c r="D74" s="12"/>
      <c r="E74" s="12"/>
      <c r="F74" s="12"/>
      <c r="G74" s="12"/>
      <c r="H74" s="71">
        <f t="shared" si="4"/>
        <v>0</v>
      </c>
      <c r="J74" s="42"/>
      <c r="K74" s="471" t="s">
        <v>106</v>
      </c>
      <c r="L74" s="481" t="e">
        <f>LOOKUP(J74,Name!A$1:B1285)</f>
        <v>#N/A</v>
      </c>
      <c r="M74" s="474"/>
      <c r="N74" s="474"/>
      <c r="O74" s="474"/>
      <c r="P74" s="474"/>
      <c r="Q74" s="478"/>
      <c r="R74" s="71">
        <f t="shared" si="5"/>
        <v>0</v>
      </c>
    </row>
    <row r="75" spans="1:18" ht="15.75">
      <c r="A75" s="42"/>
      <c r="B75" s="8" t="e">
        <f>LOOKUP(A75,Name!A$1:B936)</f>
        <v>#N/A</v>
      </c>
      <c r="C75" s="12"/>
      <c r="D75" s="12"/>
      <c r="E75" s="12"/>
      <c r="F75" s="12"/>
      <c r="G75" s="12"/>
      <c r="H75" s="71">
        <f t="shared" si="4"/>
        <v>0</v>
      </c>
      <c r="J75" s="42"/>
      <c r="K75" s="471" t="s">
        <v>106</v>
      </c>
      <c r="L75" s="481" t="e">
        <f>LOOKUP(J75,Name!A$1:B1295)</f>
        <v>#N/A</v>
      </c>
      <c r="M75" s="474"/>
      <c r="N75" s="474"/>
      <c r="O75" s="474"/>
      <c r="P75" s="474"/>
      <c r="Q75" s="476"/>
      <c r="R75" s="71">
        <f t="shared" si="5"/>
        <v>0</v>
      </c>
    </row>
    <row r="76" spans="1:18" ht="15.75">
      <c r="A76" s="433"/>
      <c r="B76" s="8" t="e">
        <f>LOOKUP(A76,Name!A$1:B938)</f>
        <v>#N/A</v>
      </c>
      <c r="C76" s="12"/>
      <c r="D76" s="12"/>
      <c r="E76" s="12"/>
      <c r="F76" s="12"/>
      <c r="G76" s="12"/>
      <c r="H76" s="71">
        <f t="shared" si="4"/>
        <v>0</v>
      </c>
      <c r="J76" s="42"/>
      <c r="K76" s="471" t="s">
        <v>106</v>
      </c>
      <c r="L76" s="481" t="e">
        <f>LOOKUP(J76,Name!A$1:B1298)</f>
        <v>#N/A</v>
      </c>
      <c r="M76" s="474"/>
      <c r="N76" s="474"/>
      <c r="O76" s="474"/>
      <c r="P76" s="474"/>
      <c r="Q76" s="478"/>
      <c r="R76" s="71">
        <f t="shared" si="5"/>
        <v>0</v>
      </c>
    </row>
    <row r="77" spans="1:18" ht="15.75">
      <c r="A77" s="42"/>
      <c r="B77" s="8" t="e">
        <f>LOOKUP(A77,Name!A$1:B940)</f>
        <v>#N/A</v>
      </c>
      <c r="C77" s="12"/>
      <c r="D77" s="12"/>
      <c r="E77" s="12"/>
      <c r="F77" s="12"/>
      <c r="G77" s="12"/>
      <c r="H77" s="71">
        <f t="shared" si="4"/>
        <v>0</v>
      </c>
      <c r="J77" s="42"/>
      <c r="K77" s="471" t="s">
        <v>106</v>
      </c>
      <c r="L77" s="481" t="e">
        <f>LOOKUP(J77,Name!A$1:B1286)</f>
        <v>#N/A</v>
      </c>
      <c r="M77" s="478"/>
      <c r="N77" s="478"/>
      <c r="O77" s="478"/>
      <c r="P77" s="478"/>
      <c r="Q77" s="478"/>
      <c r="R77" s="71">
        <f t="shared" si="5"/>
        <v>0</v>
      </c>
    </row>
    <row r="78" spans="1:18" ht="15.75">
      <c r="A78" s="433"/>
      <c r="B78" s="8" t="e">
        <f>LOOKUP(A78,Name!A$1:B939)</f>
        <v>#N/A</v>
      </c>
      <c r="C78" s="12"/>
      <c r="D78" s="12"/>
      <c r="E78" s="12"/>
      <c r="F78" s="12"/>
      <c r="G78" s="12"/>
      <c r="H78" s="71">
        <f t="shared" si="4"/>
        <v>0</v>
      </c>
      <c r="J78" s="42"/>
      <c r="K78" s="471" t="s">
        <v>106</v>
      </c>
      <c r="L78" s="481" t="e">
        <f>LOOKUP(J78,Name!A$1:B1299)</f>
        <v>#N/A</v>
      </c>
      <c r="M78" s="478"/>
      <c r="N78" s="478"/>
      <c r="O78" s="478"/>
      <c r="P78" s="478"/>
      <c r="Q78" s="478"/>
      <c r="R78" s="71">
        <f t="shared" si="5"/>
        <v>0</v>
      </c>
    </row>
    <row r="79" spans="1:18" ht="15.75">
      <c r="J79" s="42"/>
      <c r="K79" s="471" t="s">
        <v>106</v>
      </c>
      <c r="L79" s="481" t="e">
        <f>LOOKUP(J79,Name!A$1:B1294)</f>
        <v>#N/A</v>
      </c>
      <c r="M79" s="478"/>
      <c r="N79" s="478"/>
      <c r="O79" s="478"/>
      <c r="P79" s="478"/>
      <c r="Q79" s="478"/>
      <c r="R79" s="71">
        <f t="shared" si="5"/>
        <v>0</v>
      </c>
    </row>
    <row r="80" spans="1:18" ht="15.75">
      <c r="J80" s="42"/>
      <c r="K80" s="471" t="s">
        <v>106</v>
      </c>
      <c r="L80" s="481" t="e">
        <f>LOOKUP(J80,Name!A$1:B1292)</f>
        <v>#N/A</v>
      </c>
      <c r="M80" s="478"/>
      <c r="N80" s="478"/>
      <c r="O80" s="478"/>
      <c r="P80" s="478"/>
      <c r="Q80" s="478"/>
      <c r="R80" s="71">
        <f t="shared" si="5"/>
        <v>0</v>
      </c>
    </row>
    <row r="81" spans="10:18" ht="15.75">
      <c r="J81" s="42"/>
      <c r="K81" s="471" t="s">
        <v>106</v>
      </c>
      <c r="L81" s="481" t="e">
        <f>LOOKUP(J81,Name!A$1:B1294)</f>
        <v>#N/A</v>
      </c>
      <c r="M81" s="478"/>
      <c r="N81" s="478"/>
      <c r="O81" s="478"/>
      <c r="P81" s="478"/>
      <c r="Q81" s="478"/>
      <c r="R81" s="71">
        <f t="shared" si="5"/>
        <v>0</v>
      </c>
    </row>
    <row r="82" spans="10:18" ht="15.75">
      <c r="J82" s="42"/>
      <c r="K82" s="471" t="s">
        <v>106</v>
      </c>
      <c r="L82" s="481" t="e">
        <f>LOOKUP(J82,Name!A$1:B1297)</f>
        <v>#N/A</v>
      </c>
      <c r="M82" s="478"/>
      <c r="N82" s="478"/>
      <c r="O82" s="478"/>
      <c r="P82" s="478"/>
      <c r="Q82" s="478"/>
      <c r="R82" s="71">
        <f t="shared" si="5"/>
        <v>0</v>
      </c>
    </row>
    <row r="83" spans="10:18" ht="15.75">
      <c r="J83" s="42"/>
      <c r="K83" s="471" t="s">
        <v>106</v>
      </c>
      <c r="L83" s="481" t="e">
        <f>LOOKUP(J83,Name!A$1:B1298)</f>
        <v>#N/A</v>
      </c>
      <c r="M83" s="478"/>
      <c r="N83" s="478"/>
      <c r="O83" s="478"/>
      <c r="P83" s="478"/>
      <c r="Q83" s="478"/>
      <c r="R83" s="71">
        <f t="shared" si="5"/>
        <v>0</v>
      </c>
    </row>
    <row r="84" spans="10:18" ht="15.75">
      <c r="J84" s="42"/>
      <c r="K84" s="471" t="s">
        <v>106</v>
      </c>
      <c r="L84" s="481" t="e">
        <f>LOOKUP(J84,Name!A$1:B1297)</f>
        <v>#N/A</v>
      </c>
      <c r="M84" s="478"/>
      <c r="N84" s="478"/>
      <c r="O84" s="478"/>
      <c r="P84" s="478"/>
      <c r="Q84" s="478"/>
      <c r="R84" s="71">
        <f t="shared" si="5"/>
        <v>0</v>
      </c>
    </row>
    <row r="85" spans="10:18" ht="15.75">
      <c r="J85" s="42"/>
      <c r="K85" s="471" t="s">
        <v>106</v>
      </c>
      <c r="L85" s="481" t="e">
        <f>LOOKUP(J85,Name!A$1:B1291)</f>
        <v>#N/A</v>
      </c>
      <c r="M85" s="478"/>
      <c r="N85" s="478"/>
      <c r="O85" s="478"/>
      <c r="P85" s="474"/>
      <c r="Q85" s="474"/>
      <c r="R85" s="71">
        <f t="shared" si="5"/>
        <v>0</v>
      </c>
    </row>
    <row r="86" spans="10:18" ht="15.75">
      <c r="J86" s="42"/>
      <c r="K86" s="471" t="s">
        <v>106</v>
      </c>
      <c r="L86" s="481" t="e">
        <f>LOOKUP(J86,Name!A$1:B1286)</f>
        <v>#N/A</v>
      </c>
      <c r="M86" s="478"/>
      <c r="N86" s="478"/>
      <c r="O86" s="478"/>
      <c r="P86" s="478"/>
      <c r="Q86" s="478"/>
      <c r="R86" s="71">
        <f t="shared" si="5"/>
        <v>0</v>
      </c>
    </row>
    <row r="87" spans="10:18" ht="15.75">
      <c r="J87" s="42"/>
      <c r="K87" s="471" t="s">
        <v>106</v>
      </c>
      <c r="L87" s="481" t="e">
        <f>LOOKUP(J87,Name!A$1:B1293)</f>
        <v>#N/A</v>
      </c>
      <c r="M87" s="478"/>
      <c r="N87" s="478"/>
      <c r="O87" s="478"/>
      <c r="P87" s="478"/>
      <c r="Q87" s="478"/>
      <c r="R87" s="71">
        <f t="shared" si="5"/>
        <v>0</v>
      </c>
    </row>
    <row r="88" spans="10:18" ht="15.75">
      <c r="J88" s="42"/>
      <c r="K88" s="471" t="s">
        <v>106</v>
      </c>
      <c r="L88" s="481" t="e">
        <f>LOOKUP(J88,Name!A$1:B1293)</f>
        <v>#N/A</v>
      </c>
      <c r="M88" s="478"/>
      <c r="N88" s="478"/>
      <c r="O88" s="478"/>
      <c r="P88" s="478"/>
      <c r="Q88" s="478"/>
      <c r="R88" s="71">
        <f t="shared" si="5"/>
        <v>0</v>
      </c>
    </row>
    <row r="89" spans="10:18" ht="15.75">
      <c r="J89" s="42"/>
      <c r="K89" s="471" t="s">
        <v>106</v>
      </c>
      <c r="L89" s="481" t="e">
        <f>LOOKUP(J89,Name!A$1:B1294)</f>
        <v>#N/A</v>
      </c>
      <c r="M89" s="478"/>
      <c r="N89" s="478"/>
      <c r="O89" s="478"/>
      <c r="P89" s="478"/>
      <c r="Q89" s="478"/>
      <c r="R89" s="71">
        <f t="shared" si="5"/>
        <v>0</v>
      </c>
    </row>
  </sheetData>
  <phoneticPr fontId="7" type="noConversion"/>
  <conditionalFormatting sqref="J1:K1 A76:A78 J2:J58 J75:J89 A34:A49">
    <cfRule type="cellIs" dxfId="84" priority="36" stopIfTrue="1" operator="between">
      <formula>500</formula>
      <formula>599</formula>
    </cfRule>
    <cfRule type="cellIs" dxfId="83" priority="37" stopIfTrue="1" operator="between">
      <formula>600</formula>
      <formula>699</formula>
    </cfRule>
    <cfRule type="cellIs" dxfId="82" priority="38" stopIfTrue="1" operator="between">
      <formula>300</formula>
      <formula>399</formula>
    </cfRule>
  </conditionalFormatting>
  <conditionalFormatting sqref="A57:A78 J55:J56 K2:K56 J57:K74 J65:J77">
    <cfRule type="cellIs" dxfId="81" priority="33" stopIfTrue="1" operator="between">
      <formula>300</formula>
      <formula>399</formula>
    </cfRule>
    <cfRule type="cellIs" dxfId="80" priority="34" stopIfTrue="1" operator="between">
      <formula>600</formula>
      <formula>699</formula>
    </cfRule>
    <cfRule type="cellIs" dxfId="79" priority="35" stopIfTrue="1" operator="between">
      <formula>500</formula>
      <formula>599</formula>
    </cfRule>
  </conditionalFormatting>
  <conditionalFormatting sqref="J1:K1 J103:K65536 A57:A78 J2:J89">
    <cfRule type="cellIs" dxfId="78" priority="29" operator="between">
      <formula>99</formula>
      <formula>199.3</formula>
    </cfRule>
  </conditionalFormatting>
  <conditionalFormatting sqref="J72">
    <cfRule type="cellIs" dxfId="77" priority="26" stopIfTrue="1" operator="between">
      <formula>500</formula>
      <formula>599</formula>
    </cfRule>
    <cfRule type="cellIs" dxfId="76" priority="27" stopIfTrue="1" operator="between">
      <formula>600</formula>
      <formula>699</formula>
    </cfRule>
    <cfRule type="cellIs" dxfId="75" priority="28" stopIfTrue="1" operator="between">
      <formula>300</formula>
      <formula>399</formula>
    </cfRule>
  </conditionalFormatting>
  <conditionalFormatting sqref="J73">
    <cfRule type="cellIs" dxfId="74" priority="23" stopIfTrue="1" operator="between">
      <formula>500</formula>
      <formula>599</formula>
    </cfRule>
    <cfRule type="cellIs" dxfId="73" priority="24" stopIfTrue="1" operator="between">
      <formula>600</formula>
      <formula>699</formula>
    </cfRule>
    <cfRule type="cellIs" dxfId="72" priority="25" stopIfTrue="1" operator="between">
      <formula>300</formula>
      <formula>399</formula>
    </cfRule>
  </conditionalFormatting>
  <conditionalFormatting sqref="K75:K89">
    <cfRule type="cellIs" dxfId="71" priority="8" stopIfTrue="1" operator="between">
      <formula>300</formula>
      <formula>399</formula>
    </cfRule>
    <cfRule type="cellIs" dxfId="70" priority="9" stopIfTrue="1" operator="between">
      <formula>600</formula>
      <formula>699</formula>
    </cfRule>
    <cfRule type="cellIs" dxfId="69" priority="10" stopIfTrue="1" operator="between">
      <formula>500</formula>
      <formula>599</formula>
    </cfRule>
  </conditionalFormatting>
  <printOptions horizontalCentered="1"/>
  <pageMargins left="0.55118110236220474" right="0.55118110236220474" top="0.82677165354330717" bottom="0.70866141732283472" header="0.43307086614173229" footer="0.51181102362204722"/>
  <pageSetup paperSize="9" scale="50" orientation="portrait" r:id="rId1"/>
  <headerFooter alignWithMargins="0">
    <oddHeader>&amp;L&amp;14Sportshall Athletics League&amp;C&amp;14Birmingham Division&amp;R&amp;16 2012 to 2013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topLeftCell="A70" zoomScaleNormal="100" workbookViewId="0">
      <selection activeCell="N28" sqref="N28"/>
    </sheetView>
  </sheetViews>
  <sheetFormatPr defaultRowHeight="15.75"/>
  <cols>
    <col min="1" max="1" width="5.28515625" style="20" customWidth="1"/>
    <col min="2" max="2" width="8.140625" style="20" customWidth="1"/>
    <col min="3" max="3" width="23" style="3" customWidth="1"/>
    <col min="4" max="7" width="5.42578125" style="4" customWidth="1"/>
    <col min="8" max="9" width="5.85546875" style="4" customWidth="1"/>
    <col min="10" max="10" width="2.140625" style="3" customWidth="1"/>
    <col min="11" max="11" width="5.28515625" style="3" customWidth="1"/>
    <col min="12" max="12" width="7.85546875" style="3" customWidth="1"/>
    <col min="13" max="13" width="20.5703125" style="3" customWidth="1"/>
    <col min="14" max="18" width="5.42578125" style="3" customWidth="1"/>
    <col min="19" max="19" width="6.85546875" style="3" customWidth="1"/>
    <col min="20" max="16384" width="9.140625" style="3"/>
  </cols>
  <sheetData>
    <row r="1" spans="1:19" ht="24.75" customHeight="1" thickBot="1">
      <c r="A1" s="376" t="s">
        <v>0</v>
      </c>
      <c r="B1" s="530" t="s">
        <v>334</v>
      </c>
      <c r="C1" s="377" t="s">
        <v>35</v>
      </c>
      <c r="D1" s="378" t="s">
        <v>58</v>
      </c>
      <c r="E1" s="378" t="s">
        <v>1</v>
      </c>
      <c r="F1" s="378" t="s">
        <v>2</v>
      </c>
      <c r="G1" s="378" t="s">
        <v>3</v>
      </c>
      <c r="H1" s="378" t="s">
        <v>4</v>
      </c>
      <c r="I1" s="568" t="s">
        <v>324</v>
      </c>
      <c r="K1" s="376" t="s">
        <v>0</v>
      </c>
      <c r="L1" s="377" t="s">
        <v>334</v>
      </c>
      <c r="M1" s="377" t="s">
        <v>299</v>
      </c>
      <c r="N1" s="378" t="s">
        <v>58</v>
      </c>
      <c r="O1" s="378" t="s">
        <v>1</v>
      </c>
      <c r="P1" s="378" t="s">
        <v>2</v>
      </c>
      <c r="Q1" s="378" t="s">
        <v>3</v>
      </c>
      <c r="R1" s="537" t="s">
        <v>4</v>
      </c>
      <c r="S1" s="537" t="s">
        <v>324</v>
      </c>
    </row>
    <row r="2" spans="1:19" ht="17.25" customHeight="1" thickBot="1">
      <c r="A2" s="62"/>
      <c r="B2" s="324" t="s">
        <v>103</v>
      </c>
      <c r="C2" s="8" t="e">
        <f>LOOKUP(A2,Name!A$1:B995)</f>
        <v>#N/A</v>
      </c>
      <c r="D2" s="11"/>
      <c r="E2" s="11"/>
      <c r="F2" s="11"/>
      <c r="G2" s="11"/>
      <c r="H2" s="11"/>
      <c r="I2" s="717">
        <f t="shared" ref="I2:I33" si="0">MAX(D2:H2)</f>
        <v>0</v>
      </c>
      <c r="K2" s="627"/>
      <c r="L2" s="369" t="s">
        <v>101</v>
      </c>
      <c r="M2" s="716" t="e">
        <f>LOOKUP(K2,Name!A$1:B758)</f>
        <v>#N/A</v>
      </c>
      <c r="N2" s="457"/>
      <c r="O2" s="457"/>
      <c r="P2" s="457"/>
      <c r="Q2" s="457"/>
      <c r="R2" s="457"/>
      <c r="S2" s="721">
        <f t="shared" ref="S2:S33" si="1">MIN(N2:R2)</f>
        <v>0</v>
      </c>
    </row>
    <row r="3" spans="1:19" ht="17.25" customHeight="1">
      <c r="A3" s="19"/>
      <c r="B3" s="324" t="s">
        <v>103</v>
      </c>
      <c r="C3" s="8" t="e">
        <f>LOOKUP(A3,Name!A$1:B996)</f>
        <v>#N/A</v>
      </c>
      <c r="D3" s="11"/>
      <c r="E3" s="11"/>
      <c r="F3" s="11"/>
      <c r="G3" s="11"/>
      <c r="H3" s="11"/>
      <c r="I3" s="720">
        <f t="shared" si="0"/>
        <v>0</v>
      </c>
      <c r="K3" s="42"/>
      <c r="L3" s="127" t="s">
        <v>101</v>
      </c>
      <c r="M3" s="535" t="e">
        <f>LOOKUP(K3,Name!A$1:B753)</f>
        <v>#N/A</v>
      </c>
      <c r="N3" s="457"/>
      <c r="O3" s="457"/>
      <c r="P3" s="457"/>
      <c r="Q3" s="457"/>
      <c r="R3" s="457"/>
      <c r="S3" s="540">
        <f t="shared" si="1"/>
        <v>0</v>
      </c>
    </row>
    <row r="4" spans="1:19" ht="17.25" customHeight="1">
      <c r="A4" s="42"/>
      <c r="B4" s="324" t="s">
        <v>103</v>
      </c>
      <c r="C4" s="8" t="e">
        <f>LOOKUP(A4,Name!A$1:B994)</f>
        <v>#N/A</v>
      </c>
      <c r="D4" s="11"/>
      <c r="E4" s="11"/>
      <c r="F4" s="11"/>
      <c r="G4" s="11"/>
      <c r="H4" s="11"/>
      <c r="I4" s="73">
        <f t="shared" si="0"/>
        <v>0</v>
      </c>
      <c r="K4" s="370"/>
      <c r="L4" s="127" t="s">
        <v>101</v>
      </c>
      <c r="M4" s="536" t="e">
        <f>LOOKUP(K4,Name!A$1:B756)</f>
        <v>#N/A</v>
      </c>
      <c r="N4" s="457"/>
      <c r="O4" s="457"/>
      <c r="P4" s="457"/>
      <c r="Q4" s="457"/>
      <c r="R4" s="457"/>
      <c r="S4" s="540">
        <f t="shared" si="1"/>
        <v>0</v>
      </c>
    </row>
    <row r="5" spans="1:19" ht="17.25" customHeight="1">
      <c r="A5" s="63"/>
      <c r="B5" s="324" t="s">
        <v>103</v>
      </c>
      <c r="C5" s="8" t="e">
        <f>LOOKUP(A5,Name!A$1:B993)</f>
        <v>#N/A</v>
      </c>
      <c r="D5" s="11"/>
      <c r="E5" s="11"/>
      <c r="F5" s="11"/>
      <c r="G5" s="11"/>
      <c r="H5" s="11"/>
      <c r="I5" s="73">
        <f t="shared" si="0"/>
        <v>0</v>
      </c>
      <c r="K5" s="42"/>
      <c r="L5" s="127" t="s">
        <v>101</v>
      </c>
      <c r="M5" s="535" t="e">
        <f>LOOKUP(K5,Name!A$1:B754)</f>
        <v>#N/A</v>
      </c>
      <c r="N5" s="457"/>
      <c r="O5" s="457"/>
      <c r="P5" s="457"/>
      <c r="Q5" s="457"/>
      <c r="R5" s="457"/>
      <c r="S5" s="540">
        <f t="shared" si="1"/>
        <v>0</v>
      </c>
    </row>
    <row r="6" spans="1:19" ht="17.25" customHeight="1">
      <c r="A6" s="379"/>
      <c r="B6" s="324" t="s">
        <v>103</v>
      </c>
      <c r="C6" s="8" t="e">
        <f>LOOKUP(A6,Name!A$1:B1006)</f>
        <v>#N/A</v>
      </c>
      <c r="D6" s="11"/>
      <c r="E6" s="11"/>
      <c r="F6" s="11"/>
      <c r="G6" s="11"/>
      <c r="H6" s="11"/>
      <c r="I6" s="73">
        <f t="shared" si="0"/>
        <v>0</v>
      </c>
      <c r="K6" s="42"/>
      <c r="L6" s="127" t="s">
        <v>101</v>
      </c>
      <c r="M6" s="535" t="e">
        <f>LOOKUP(K6,Name!A$1:B751)</f>
        <v>#N/A</v>
      </c>
      <c r="N6" s="457"/>
      <c r="O6" s="457"/>
      <c r="P6" s="454"/>
      <c r="Q6" s="454"/>
      <c r="R6" s="454"/>
      <c r="S6" s="540">
        <f t="shared" si="1"/>
        <v>0</v>
      </c>
    </row>
    <row r="7" spans="1:19" ht="17.25" customHeight="1">
      <c r="A7" s="42"/>
      <c r="B7" s="324" t="s">
        <v>103</v>
      </c>
      <c r="C7" s="8" t="e">
        <f>LOOKUP(A7,Name!A$1:B1004)</f>
        <v>#N/A</v>
      </c>
      <c r="D7" s="11"/>
      <c r="E7" s="11"/>
      <c r="F7" s="11"/>
      <c r="G7" s="11"/>
      <c r="H7" s="11"/>
      <c r="I7" s="73">
        <f t="shared" si="0"/>
        <v>0</v>
      </c>
      <c r="K7" s="42"/>
      <c r="L7" s="127" t="s">
        <v>101</v>
      </c>
      <c r="M7" s="535" t="e">
        <f>LOOKUP(K7,Name!A$1:B753)</f>
        <v>#N/A</v>
      </c>
      <c r="N7" s="457"/>
      <c r="O7" s="457"/>
      <c r="P7" s="457"/>
      <c r="Q7" s="454"/>
      <c r="R7" s="457"/>
      <c r="S7" s="540">
        <f t="shared" si="1"/>
        <v>0</v>
      </c>
    </row>
    <row r="8" spans="1:19" ht="17.25" customHeight="1">
      <c r="A8" s="63"/>
      <c r="B8" s="324" t="s">
        <v>103</v>
      </c>
      <c r="C8" s="8" t="e">
        <f>LOOKUP(A8,Name!A$1:B992)</f>
        <v>#N/A</v>
      </c>
      <c r="D8" s="11"/>
      <c r="E8" s="11"/>
      <c r="F8" s="11"/>
      <c r="G8" s="11"/>
      <c r="H8" s="11"/>
      <c r="I8" s="73">
        <f t="shared" si="0"/>
        <v>0</v>
      </c>
      <c r="K8" s="42"/>
      <c r="L8" s="127" t="s">
        <v>101</v>
      </c>
      <c r="M8" s="535" t="e">
        <f>LOOKUP(K8,Name!A$1:B752)</f>
        <v>#N/A</v>
      </c>
      <c r="N8" s="457"/>
      <c r="O8" s="457"/>
      <c r="P8" s="457"/>
      <c r="Q8" s="454"/>
      <c r="R8" s="457"/>
      <c r="S8" s="540">
        <f t="shared" si="1"/>
        <v>0</v>
      </c>
    </row>
    <row r="9" spans="1:19" ht="17.25" customHeight="1">
      <c r="A9" s="42"/>
      <c r="B9" s="324" t="s">
        <v>103</v>
      </c>
      <c r="C9" s="8" t="e">
        <f>LOOKUP(A9,Name!A$1:B997)</f>
        <v>#N/A</v>
      </c>
      <c r="D9" s="11"/>
      <c r="E9" s="11"/>
      <c r="F9" s="11"/>
      <c r="G9" s="11"/>
      <c r="H9" s="11"/>
      <c r="I9" s="73">
        <f t="shared" si="0"/>
        <v>0</v>
      </c>
      <c r="K9" s="370"/>
      <c r="L9" s="127" t="s">
        <v>101</v>
      </c>
      <c r="M9" s="535" t="e">
        <f>LOOKUP(K9,Name!A$1:B755)</f>
        <v>#N/A</v>
      </c>
      <c r="N9" s="457"/>
      <c r="O9" s="457"/>
      <c r="P9" s="457"/>
      <c r="Q9" s="454"/>
      <c r="R9" s="457"/>
      <c r="S9" s="540">
        <f t="shared" si="1"/>
        <v>0</v>
      </c>
    </row>
    <row r="10" spans="1:19" ht="17.25" customHeight="1">
      <c r="A10" s="42"/>
      <c r="B10" s="324" t="s">
        <v>103</v>
      </c>
      <c r="C10" s="8" t="e">
        <f>LOOKUP(A10,Name!A$1:B1004)</f>
        <v>#N/A</v>
      </c>
      <c r="D10" s="11"/>
      <c r="E10" s="11"/>
      <c r="F10" s="11"/>
      <c r="G10" s="11"/>
      <c r="H10" s="11"/>
      <c r="I10" s="73">
        <f t="shared" si="0"/>
        <v>0</v>
      </c>
      <c r="K10" s="370"/>
      <c r="L10" s="127" t="s">
        <v>101</v>
      </c>
      <c r="M10" s="535" t="e">
        <f>LOOKUP(K10,Name!A$1:B761)</f>
        <v>#N/A</v>
      </c>
      <c r="N10" s="457"/>
      <c r="O10" s="457"/>
      <c r="P10" s="457"/>
      <c r="Q10" s="454"/>
      <c r="R10" s="457"/>
      <c r="S10" s="540">
        <f t="shared" si="1"/>
        <v>0</v>
      </c>
    </row>
    <row r="11" spans="1:19" ht="17.25" customHeight="1">
      <c r="A11" s="42"/>
      <c r="B11" s="324" t="s">
        <v>103</v>
      </c>
      <c r="C11" s="8" t="e">
        <f>LOOKUP(A11,Name!A$1:B997)</f>
        <v>#N/A</v>
      </c>
      <c r="D11" s="11"/>
      <c r="E11" s="11"/>
      <c r="F11" s="11"/>
      <c r="G11" s="11"/>
      <c r="H11" s="11"/>
      <c r="I11" s="73">
        <f t="shared" si="0"/>
        <v>0</v>
      </c>
      <c r="K11" s="370"/>
      <c r="L11" s="127" t="s">
        <v>101</v>
      </c>
      <c r="M11" s="535" t="e">
        <f>LOOKUP(K11,Name!A$1:B762)</f>
        <v>#N/A</v>
      </c>
      <c r="N11" s="457"/>
      <c r="O11" s="457"/>
      <c r="P11" s="457"/>
      <c r="Q11" s="454"/>
      <c r="R11" s="457"/>
      <c r="S11" s="540">
        <f t="shared" si="1"/>
        <v>0</v>
      </c>
    </row>
    <row r="12" spans="1:19">
      <c r="A12" s="63"/>
      <c r="B12" s="324" t="s">
        <v>103</v>
      </c>
      <c r="C12" s="8" t="e">
        <f>LOOKUP(A12,Name!A$1:B994)</f>
        <v>#N/A</v>
      </c>
      <c r="D12" s="11"/>
      <c r="E12" s="11"/>
      <c r="F12" s="11"/>
      <c r="G12" s="11"/>
      <c r="H12" s="11"/>
      <c r="I12" s="73">
        <f t="shared" si="0"/>
        <v>0</v>
      </c>
      <c r="K12" s="370"/>
      <c r="L12" s="127" t="s">
        <v>101</v>
      </c>
      <c r="M12" s="535" t="e">
        <f>LOOKUP(K12,Name!A$1:B759)</f>
        <v>#N/A</v>
      </c>
      <c r="N12" s="457"/>
      <c r="O12" s="457"/>
      <c r="P12" s="457"/>
      <c r="Q12" s="454"/>
      <c r="R12" s="457"/>
      <c r="S12" s="540">
        <f t="shared" si="1"/>
        <v>0</v>
      </c>
    </row>
    <row r="13" spans="1:19">
      <c r="A13" s="42"/>
      <c r="B13" s="324" t="s">
        <v>103</v>
      </c>
      <c r="C13" s="8" t="e">
        <f>LOOKUP(A13,Name!A$1:B994)</f>
        <v>#N/A</v>
      </c>
      <c r="D13" s="11"/>
      <c r="E13" s="11"/>
      <c r="F13" s="11"/>
      <c r="G13" s="11"/>
      <c r="H13" s="11"/>
      <c r="I13" s="73">
        <f t="shared" si="0"/>
        <v>0</v>
      </c>
      <c r="K13" s="370"/>
      <c r="L13" s="127" t="s">
        <v>101</v>
      </c>
      <c r="M13" s="535" t="e">
        <f>LOOKUP(K13,Name!A$1:B758)</f>
        <v>#N/A</v>
      </c>
      <c r="N13" s="457"/>
      <c r="O13" s="457"/>
      <c r="P13" s="457"/>
      <c r="Q13" s="454"/>
      <c r="R13" s="457"/>
      <c r="S13" s="540">
        <f t="shared" si="1"/>
        <v>0</v>
      </c>
    </row>
    <row r="14" spans="1:19">
      <c r="A14" s="42"/>
      <c r="B14" s="324" t="s">
        <v>103</v>
      </c>
      <c r="C14" s="66" t="e">
        <f>LOOKUP(A14,Name!A$1:B999)</f>
        <v>#N/A</v>
      </c>
      <c r="D14" s="11"/>
      <c r="E14" s="11"/>
      <c r="F14" s="11"/>
      <c r="G14" s="11"/>
      <c r="H14" s="11"/>
      <c r="I14" s="73">
        <f t="shared" si="0"/>
        <v>0</v>
      </c>
      <c r="K14" s="370"/>
      <c r="L14" s="127" t="s">
        <v>101</v>
      </c>
      <c r="M14" s="535" t="e">
        <f>LOOKUP(K14,Name!A$1:B764)</f>
        <v>#N/A</v>
      </c>
      <c r="N14" s="457"/>
      <c r="O14" s="457"/>
      <c r="P14" s="457"/>
      <c r="Q14" s="454"/>
      <c r="R14" s="457"/>
      <c r="S14" s="540">
        <f t="shared" si="1"/>
        <v>0</v>
      </c>
    </row>
    <row r="15" spans="1:19">
      <c r="A15" s="42"/>
      <c r="B15" s="324" t="s">
        <v>103</v>
      </c>
      <c r="C15" s="8" t="e">
        <f>LOOKUP(A15,Name!A$1:B993)</f>
        <v>#N/A</v>
      </c>
      <c r="D15" s="11"/>
      <c r="E15" s="11"/>
      <c r="F15" s="11"/>
      <c r="G15" s="11"/>
      <c r="H15" s="11"/>
      <c r="I15" s="73">
        <f t="shared" si="0"/>
        <v>0</v>
      </c>
      <c r="K15" s="370"/>
      <c r="L15" s="127" t="s">
        <v>101</v>
      </c>
      <c r="M15" s="535" t="e">
        <f>LOOKUP(K15,Name!A$1:B762)</f>
        <v>#N/A</v>
      </c>
      <c r="N15" s="457"/>
      <c r="O15" s="457"/>
      <c r="P15" s="457"/>
      <c r="Q15" s="454"/>
      <c r="R15" s="457"/>
      <c r="S15" s="540">
        <f t="shared" si="1"/>
        <v>0</v>
      </c>
    </row>
    <row r="16" spans="1:19">
      <c r="A16" s="42"/>
      <c r="B16" s="324" t="s">
        <v>103</v>
      </c>
      <c r="C16" s="8" t="e">
        <f>LOOKUP(A16,Name!A$1:B996)</f>
        <v>#N/A</v>
      </c>
      <c r="D16" s="11"/>
      <c r="E16" s="11"/>
      <c r="F16" s="11"/>
      <c r="G16" s="11"/>
      <c r="H16" s="11"/>
      <c r="I16" s="73">
        <f t="shared" si="0"/>
        <v>0</v>
      </c>
      <c r="K16" s="370"/>
      <c r="L16" s="127" t="s">
        <v>101</v>
      </c>
      <c r="M16" s="535" t="e">
        <f>LOOKUP(K16,Name!A$1:B757)</f>
        <v>#N/A</v>
      </c>
      <c r="N16" s="457"/>
      <c r="O16" s="457"/>
      <c r="P16" s="457"/>
      <c r="Q16" s="454"/>
      <c r="R16" s="457"/>
      <c r="S16" s="540">
        <f t="shared" si="1"/>
        <v>0</v>
      </c>
    </row>
    <row r="17" spans="1:19">
      <c r="A17" s="42"/>
      <c r="B17" s="324" t="s">
        <v>103</v>
      </c>
      <c r="C17" s="8" t="e">
        <f>LOOKUP(A17,Name!A$1:B997)</f>
        <v>#N/A</v>
      </c>
      <c r="D17" s="11"/>
      <c r="E17" s="11"/>
      <c r="F17" s="11"/>
      <c r="G17" s="11"/>
      <c r="H17" s="11"/>
      <c r="I17" s="73">
        <f t="shared" si="0"/>
        <v>0</v>
      </c>
      <c r="K17" s="370"/>
      <c r="L17" s="127" t="s">
        <v>101</v>
      </c>
      <c r="M17" s="535" t="e">
        <f>LOOKUP(K17,Name!A$1:B765)</f>
        <v>#N/A</v>
      </c>
      <c r="N17" s="457"/>
      <c r="O17" s="457"/>
      <c r="P17" s="457"/>
      <c r="Q17" s="454"/>
      <c r="R17" s="457"/>
      <c r="S17" s="540">
        <f t="shared" si="1"/>
        <v>0</v>
      </c>
    </row>
    <row r="18" spans="1:19">
      <c r="A18" s="379"/>
      <c r="B18" s="324" t="s">
        <v>103</v>
      </c>
      <c r="C18" s="8" t="e">
        <f>LOOKUP(A18,Name!A$1:B991)</f>
        <v>#N/A</v>
      </c>
      <c r="D18" s="11"/>
      <c r="E18" s="11"/>
      <c r="F18" s="11"/>
      <c r="G18" s="11"/>
      <c r="H18" s="11"/>
      <c r="I18" s="73">
        <f t="shared" si="0"/>
        <v>0</v>
      </c>
      <c r="K18" s="370"/>
      <c r="L18" s="127" t="s">
        <v>101</v>
      </c>
      <c r="M18" s="535" t="e">
        <f>LOOKUP(K18,Name!A$1:B752)</f>
        <v>#N/A</v>
      </c>
      <c r="N18" s="457"/>
      <c r="O18" s="457"/>
      <c r="P18" s="457"/>
      <c r="Q18" s="454"/>
      <c r="R18" s="457"/>
      <c r="S18" s="540">
        <f t="shared" si="1"/>
        <v>0</v>
      </c>
    </row>
    <row r="19" spans="1:19">
      <c r="A19" s="42"/>
      <c r="B19" s="324" t="s">
        <v>103</v>
      </c>
      <c r="C19" s="8" t="e">
        <f>LOOKUP(A19,Name!A$1:B998)</f>
        <v>#N/A</v>
      </c>
      <c r="D19" s="11"/>
      <c r="E19" s="11"/>
      <c r="F19" s="11"/>
      <c r="G19" s="11"/>
      <c r="H19" s="11"/>
      <c r="I19" s="73">
        <f t="shared" si="0"/>
        <v>0</v>
      </c>
      <c r="K19" s="370"/>
      <c r="L19" s="127" t="s">
        <v>101</v>
      </c>
      <c r="M19" s="535" t="e">
        <f>LOOKUP(K19,Name!A$1:B763)</f>
        <v>#N/A</v>
      </c>
      <c r="N19" s="457"/>
      <c r="O19" s="457"/>
      <c r="P19" s="457"/>
      <c r="Q19" s="454"/>
      <c r="R19" s="457"/>
      <c r="S19" s="540">
        <f t="shared" si="1"/>
        <v>0</v>
      </c>
    </row>
    <row r="20" spans="1:19">
      <c r="A20" s="42"/>
      <c r="B20" s="324" t="s">
        <v>103</v>
      </c>
      <c r="C20" s="8" t="e">
        <f>LOOKUP(A20,Name!A$1:B995)</f>
        <v>#N/A</v>
      </c>
      <c r="D20" s="11"/>
      <c r="E20" s="11"/>
      <c r="F20" s="11"/>
      <c r="G20" s="11"/>
      <c r="H20" s="11"/>
      <c r="I20" s="73">
        <f t="shared" si="0"/>
        <v>0</v>
      </c>
      <c r="K20" s="370"/>
      <c r="L20" s="127" t="s">
        <v>101</v>
      </c>
      <c r="M20" s="535" t="e">
        <f>LOOKUP(K20,Name!A$1:B763)</f>
        <v>#N/A</v>
      </c>
      <c r="N20" s="457"/>
      <c r="O20" s="457"/>
      <c r="P20" s="457"/>
      <c r="Q20" s="454"/>
      <c r="R20" s="457"/>
      <c r="S20" s="540">
        <f t="shared" si="1"/>
        <v>0</v>
      </c>
    </row>
    <row r="21" spans="1:19">
      <c r="A21" s="42"/>
      <c r="B21" s="324" t="s">
        <v>103</v>
      </c>
      <c r="C21" s="8" t="e">
        <f>LOOKUP(A21,Name!A$1:B998)</f>
        <v>#N/A</v>
      </c>
      <c r="D21" s="11"/>
      <c r="E21" s="11"/>
      <c r="F21" s="11"/>
      <c r="G21" s="11"/>
      <c r="H21" s="11"/>
      <c r="I21" s="73">
        <f t="shared" si="0"/>
        <v>0</v>
      </c>
      <c r="K21" s="370"/>
      <c r="L21" s="127" t="s">
        <v>101</v>
      </c>
      <c r="M21" s="535" t="e">
        <f>LOOKUP(K21,Name!A$1:B765)</f>
        <v>#N/A</v>
      </c>
      <c r="N21" s="457"/>
      <c r="O21" s="457"/>
      <c r="P21" s="457"/>
      <c r="Q21" s="454"/>
      <c r="R21" s="457"/>
      <c r="S21" s="540">
        <f t="shared" si="1"/>
        <v>0</v>
      </c>
    </row>
    <row r="22" spans="1:19">
      <c r="A22" s="64"/>
      <c r="B22" s="324" t="s">
        <v>103</v>
      </c>
      <c r="C22" s="326" t="e">
        <f>LOOKUP(A22,Name!A$1:B996)</f>
        <v>#N/A</v>
      </c>
      <c r="D22" s="11"/>
      <c r="E22" s="11"/>
      <c r="F22" s="11"/>
      <c r="G22" s="11"/>
      <c r="H22" s="11"/>
      <c r="I22" s="73">
        <f t="shared" si="0"/>
        <v>0</v>
      </c>
      <c r="K22" s="370"/>
      <c r="L22" s="127" t="s">
        <v>101</v>
      </c>
      <c r="M22" s="535" t="e">
        <f>LOOKUP(K22,Name!A$1:B760)</f>
        <v>#N/A</v>
      </c>
      <c r="N22" s="457"/>
      <c r="O22" s="457"/>
      <c r="P22" s="457"/>
      <c r="Q22" s="454"/>
      <c r="R22" s="457"/>
      <c r="S22" s="540">
        <f t="shared" si="1"/>
        <v>0</v>
      </c>
    </row>
    <row r="23" spans="1:19" ht="16.5" thickBot="1">
      <c r="A23" s="379"/>
      <c r="B23" s="324" t="s">
        <v>103</v>
      </c>
      <c r="C23" s="8" t="e">
        <f>LOOKUP(A23,Name!A$1:B992)</f>
        <v>#N/A</v>
      </c>
      <c r="D23" s="11"/>
      <c r="E23" s="11"/>
      <c r="F23" s="11"/>
      <c r="G23" s="11"/>
      <c r="H23" s="11"/>
      <c r="I23" s="73">
        <f t="shared" si="0"/>
        <v>0</v>
      </c>
      <c r="K23" s="370"/>
      <c r="L23" s="569" t="s">
        <v>101</v>
      </c>
      <c r="M23" s="570" t="e">
        <f>LOOKUP(K23,Name!A$1:B763)</f>
        <v>#N/A</v>
      </c>
      <c r="N23" s="457"/>
      <c r="O23" s="457"/>
      <c r="P23" s="457"/>
      <c r="Q23" s="454"/>
      <c r="R23" s="457"/>
      <c r="S23" s="571">
        <f t="shared" si="1"/>
        <v>0</v>
      </c>
    </row>
    <row r="24" spans="1:19">
      <c r="A24" s="42"/>
      <c r="B24" s="324" t="s">
        <v>103</v>
      </c>
      <c r="C24" s="8" t="e">
        <f>LOOKUP(A24,Name!A$1:B1005)</f>
        <v>#N/A</v>
      </c>
      <c r="D24" s="11"/>
      <c r="E24" s="11"/>
      <c r="F24" s="11"/>
      <c r="G24" s="11"/>
      <c r="H24" s="11"/>
      <c r="I24" s="73">
        <f t="shared" si="0"/>
        <v>0</v>
      </c>
      <c r="K24" s="370"/>
      <c r="L24" s="541" t="s">
        <v>102</v>
      </c>
      <c r="M24" s="66" t="e">
        <f>LOOKUP(K24,Name!A$1:B770)</f>
        <v>#N/A</v>
      </c>
      <c r="N24" s="457"/>
      <c r="O24" s="457"/>
      <c r="P24" s="457"/>
      <c r="Q24" s="454"/>
      <c r="R24" s="457"/>
      <c r="S24" s="721">
        <f t="shared" si="1"/>
        <v>0</v>
      </c>
    </row>
    <row r="25" spans="1:19" ht="16.5" thickBot="1">
      <c r="A25" s="44"/>
      <c r="B25" s="380" t="s">
        <v>103</v>
      </c>
      <c r="C25" s="45" t="e">
        <f>LOOKUP(A25,Name!A$1:B1003)</f>
        <v>#N/A</v>
      </c>
      <c r="D25" s="11"/>
      <c r="E25" s="11"/>
      <c r="F25" s="11"/>
      <c r="G25" s="11"/>
      <c r="H25" s="11"/>
      <c r="I25" s="372">
        <f t="shared" si="0"/>
        <v>0</v>
      </c>
      <c r="K25" s="370"/>
      <c r="L25" s="531" t="s">
        <v>102</v>
      </c>
      <c r="M25" s="66" t="e">
        <f>LOOKUP(K25,Name!A$1:B771)</f>
        <v>#N/A</v>
      </c>
      <c r="N25" s="457"/>
      <c r="O25" s="457"/>
      <c r="P25" s="457"/>
      <c r="Q25" s="454"/>
      <c r="R25" s="457"/>
      <c r="S25" s="542">
        <f t="shared" si="1"/>
        <v>0</v>
      </c>
    </row>
    <row r="26" spans="1:19" ht="16.5" thickBot="1">
      <c r="A26" s="367"/>
      <c r="B26" s="373" t="s">
        <v>104</v>
      </c>
      <c r="C26" s="45" t="e">
        <f>LOOKUP(A26,Name!A$1:B1004)</f>
        <v>#N/A</v>
      </c>
      <c r="D26" s="11"/>
      <c r="E26" s="11"/>
      <c r="F26" s="11"/>
      <c r="G26" s="11"/>
      <c r="H26" s="11"/>
      <c r="I26" s="719">
        <f t="shared" si="0"/>
        <v>0</v>
      </c>
      <c r="K26" s="370"/>
      <c r="L26" s="531" t="s">
        <v>102</v>
      </c>
      <c r="M26" s="8" t="e">
        <f>LOOKUP(K26,Name!A$1:B771)</f>
        <v>#N/A</v>
      </c>
      <c r="N26" s="457"/>
      <c r="O26" s="457"/>
      <c r="P26" s="457"/>
      <c r="Q26" s="454"/>
      <c r="R26" s="457"/>
      <c r="S26" s="542">
        <f t="shared" si="1"/>
        <v>0</v>
      </c>
    </row>
    <row r="27" spans="1:19">
      <c r="A27" s="367"/>
      <c r="B27" s="373" t="s">
        <v>104</v>
      </c>
      <c r="C27" s="368" t="e">
        <f>LOOKUP(A27,Name!A$1:B722)</f>
        <v>#N/A</v>
      </c>
      <c r="D27" s="11"/>
      <c r="E27" s="11"/>
      <c r="F27" s="11"/>
      <c r="G27" s="11"/>
      <c r="H27" s="11"/>
      <c r="I27" s="73">
        <f t="shared" si="0"/>
        <v>0</v>
      </c>
      <c r="K27" s="370"/>
      <c r="L27" s="531" t="s">
        <v>102</v>
      </c>
      <c r="M27" s="8" t="e">
        <f>LOOKUP(K27,Name!A$1:B774)</f>
        <v>#N/A</v>
      </c>
      <c r="N27" s="457"/>
      <c r="O27" s="457"/>
      <c r="P27" s="457"/>
      <c r="Q27" s="454"/>
      <c r="R27" s="457"/>
      <c r="S27" s="542">
        <f t="shared" si="1"/>
        <v>0</v>
      </c>
    </row>
    <row r="28" spans="1:19">
      <c r="A28" s="42"/>
      <c r="B28" s="325" t="s">
        <v>104</v>
      </c>
      <c r="C28" s="8" t="e">
        <f>LOOKUP(A28,Name!A$1:B727)</f>
        <v>#N/A</v>
      </c>
      <c r="D28" s="11"/>
      <c r="E28" s="11"/>
      <c r="F28" s="11"/>
      <c r="G28" s="11"/>
      <c r="H28" s="11"/>
      <c r="I28" s="73">
        <f t="shared" si="0"/>
        <v>0</v>
      </c>
      <c r="K28" s="370"/>
      <c r="L28" s="531" t="s">
        <v>102</v>
      </c>
      <c r="M28" s="8" t="e">
        <f>LOOKUP(K28,Name!A$1:B774)</f>
        <v>#N/A</v>
      </c>
      <c r="N28" s="457"/>
      <c r="O28" s="457"/>
      <c r="P28" s="457"/>
      <c r="Q28" s="454"/>
      <c r="R28" s="457"/>
      <c r="S28" s="542">
        <f t="shared" si="1"/>
        <v>0</v>
      </c>
    </row>
    <row r="29" spans="1:19">
      <c r="A29" s="63"/>
      <c r="B29" s="325" t="s">
        <v>104</v>
      </c>
      <c r="C29" s="8" t="e">
        <f>LOOKUP(A29,Name!A$1:B724)</f>
        <v>#N/A</v>
      </c>
      <c r="D29" s="11"/>
      <c r="E29" s="11"/>
      <c r="F29" s="11"/>
      <c r="G29" s="11"/>
      <c r="H29" s="11"/>
      <c r="I29" s="73">
        <f t="shared" si="0"/>
        <v>0</v>
      </c>
      <c r="K29" s="370"/>
      <c r="L29" s="531" t="s">
        <v>102</v>
      </c>
      <c r="M29" s="8" t="e">
        <f>LOOKUP(K29,Name!A$1:B769)</f>
        <v>#N/A</v>
      </c>
      <c r="N29" s="457"/>
      <c r="O29" s="457"/>
      <c r="P29" s="457"/>
      <c r="Q29" s="454"/>
      <c r="R29" s="457"/>
      <c r="S29" s="542">
        <f t="shared" si="1"/>
        <v>0</v>
      </c>
    </row>
    <row r="30" spans="1:19">
      <c r="A30" s="42"/>
      <c r="B30" s="325" t="s">
        <v>104</v>
      </c>
      <c r="C30" s="8" t="e">
        <f>LOOKUP(A30,Name!A$1:B732)</f>
        <v>#N/A</v>
      </c>
      <c r="D30" s="11"/>
      <c r="E30" s="11"/>
      <c r="F30" s="11"/>
      <c r="G30" s="11"/>
      <c r="H30" s="11"/>
      <c r="I30" s="73">
        <f t="shared" si="0"/>
        <v>0</v>
      </c>
      <c r="K30" s="370"/>
      <c r="L30" s="531" t="s">
        <v>102</v>
      </c>
      <c r="M30" s="8" t="e">
        <f>LOOKUP(K30,Name!A$1:B774)</f>
        <v>#N/A</v>
      </c>
      <c r="N30" s="457"/>
      <c r="O30" s="457"/>
      <c r="P30" s="457"/>
      <c r="Q30" s="454"/>
      <c r="R30" s="457"/>
      <c r="S30" s="542">
        <f t="shared" si="1"/>
        <v>0</v>
      </c>
    </row>
    <row r="31" spans="1:19">
      <c r="A31" s="42"/>
      <c r="B31" s="325" t="s">
        <v>104</v>
      </c>
      <c r="C31" s="8" t="e">
        <f>LOOKUP(A31,Name!A$1:B732)</f>
        <v>#N/A</v>
      </c>
      <c r="D31" s="11"/>
      <c r="E31" s="11"/>
      <c r="F31" s="11"/>
      <c r="G31" s="11"/>
      <c r="H31" s="11"/>
      <c r="I31" s="73">
        <f t="shared" si="0"/>
        <v>0</v>
      </c>
      <c r="K31" s="370"/>
      <c r="L31" s="531" t="s">
        <v>102</v>
      </c>
      <c r="M31" s="66" t="e">
        <f>LOOKUP(K31,Name!A$1:B775)</f>
        <v>#N/A</v>
      </c>
      <c r="N31" s="457"/>
      <c r="O31" s="457"/>
      <c r="P31" s="457"/>
      <c r="Q31" s="454"/>
      <c r="R31" s="457"/>
      <c r="S31" s="542">
        <f t="shared" si="1"/>
        <v>0</v>
      </c>
    </row>
    <row r="32" spans="1:19">
      <c r="A32" s="42">
        <v>363</v>
      </c>
      <c r="B32" s="325" t="s">
        <v>104</v>
      </c>
      <c r="C32" s="8" t="str">
        <f>LOOKUP(A32,Name!A$1:B729)</f>
        <v>Tyrell Williamson-Greene</v>
      </c>
      <c r="D32" s="11"/>
      <c r="E32" s="11"/>
      <c r="F32" s="11"/>
      <c r="G32" s="11"/>
      <c r="H32" s="11"/>
      <c r="I32" s="73">
        <f t="shared" si="0"/>
        <v>0</v>
      </c>
      <c r="K32" s="370"/>
      <c r="L32" s="531" t="s">
        <v>102</v>
      </c>
      <c r="M32" s="397" t="e">
        <f>LOOKUP(K32,Name!A$1:B778)</f>
        <v>#N/A</v>
      </c>
      <c r="N32" s="457"/>
      <c r="O32" s="457"/>
      <c r="P32" s="457"/>
      <c r="Q32" s="454"/>
      <c r="R32" s="457"/>
      <c r="S32" s="572">
        <f t="shared" si="1"/>
        <v>0</v>
      </c>
    </row>
    <row r="33" spans="1:19" ht="18" customHeight="1">
      <c r="A33" s="42">
        <v>606</v>
      </c>
      <c r="B33" s="325" t="s">
        <v>104</v>
      </c>
      <c r="C33" s="8" t="str">
        <f>LOOKUP(A33,Name!A$1:B730)</f>
        <v>James Lee</v>
      </c>
      <c r="D33" s="11"/>
      <c r="E33" s="11"/>
      <c r="F33" s="11"/>
      <c r="G33" s="11"/>
      <c r="H33" s="11"/>
      <c r="I33" s="73">
        <f t="shared" si="0"/>
        <v>0</v>
      </c>
      <c r="K33" s="370"/>
      <c r="L33" s="531" t="s">
        <v>102</v>
      </c>
      <c r="M33" s="8" t="e">
        <f>LOOKUP(K33,Name!A$1:B775)</f>
        <v>#N/A</v>
      </c>
      <c r="N33" s="457"/>
      <c r="O33" s="457"/>
      <c r="P33" s="457"/>
      <c r="Q33" s="454"/>
      <c r="R33" s="457"/>
      <c r="S33" s="542">
        <f t="shared" si="1"/>
        <v>0</v>
      </c>
    </row>
    <row r="34" spans="1:19">
      <c r="A34" s="42">
        <v>358</v>
      </c>
      <c r="B34" s="325" t="s">
        <v>104</v>
      </c>
      <c r="C34" s="8" t="str">
        <f>LOOKUP(A34,Name!A$1:B728)</f>
        <v>Reece Canigh</v>
      </c>
      <c r="D34" s="11"/>
      <c r="E34" s="11"/>
      <c r="F34" s="11"/>
      <c r="G34" s="11"/>
      <c r="H34" s="11"/>
      <c r="I34" s="73">
        <f t="shared" ref="I34:I65" si="2">MAX(D34:H34)</f>
        <v>0</v>
      </c>
      <c r="K34" s="370"/>
      <c r="L34" s="531" t="s">
        <v>102</v>
      </c>
      <c r="M34" s="8" t="e">
        <f>LOOKUP(K34,Name!A$1:B770)</f>
        <v>#N/A</v>
      </c>
      <c r="N34" s="457"/>
      <c r="O34" s="457"/>
      <c r="P34" s="457"/>
      <c r="Q34" s="454"/>
      <c r="R34" s="457"/>
      <c r="S34" s="542">
        <f t="shared" ref="S34:S65" si="3">MIN(N34:R34)</f>
        <v>0</v>
      </c>
    </row>
    <row r="35" spans="1:19">
      <c r="A35" s="63">
        <v>607</v>
      </c>
      <c r="B35" s="325" t="s">
        <v>104</v>
      </c>
      <c r="C35" s="8" t="str">
        <f>LOOKUP(A35,Name!A$1:B723)</f>
        <v>Jack Talbot</v>
      </c>
      <c r="D35" s="11"/>
      <c r="E35" s="11"/>
      <c r="F35" s="11"/>
      <c r="G35" s="11"/>
      <c r="H35" s="11"/>
      <c r="I35" s="73">
        <f t="shared" si="2"/>
        <v>0</v>
      </c>
      <c r="K35" s="370"/>
      <c r="L35" s="531" t="s">
        <v>102</v>
      </c>
      <c r="M35" s="8" t="e">
        <f>LOOKUP(K35,Name!A$1:B770)</f>
        <v>#N/A</v>
      </c>
      <c r="N35" s="457"/>
      <c r="O35" s="457"/>
      <c r="P35" s="457"/>
      <c r="Q35" s="454"/>
      <c r="R35" s="457"/>
      <c r="S35" s="542">
        <f t="shared" si="3"/>
        <v>0</v>
      </c>
    </row>
    <row r="36" spans="1:19">
      <c r="A36" s="374">
        <v>572</v>
      </c>
      <c r="B36" s="325" t="s">
        <v>104</v>
      </c>
      <c r="C36" s="8" t="str">
        <f>LOOKUP(A36,Name!A$1:B726)</f>
        <v>Isabelle Neville</v>
      </c>
      <c r="D36" s="11"/>
      <c r="E36" s="11"/>
      <c r="F36" s="11"/>
      <c r="G36" s="11"/>
      <c r="H36" s="11"/>
      <c r="I36" s="73">
        <f t="shared" si="2"/>
        <v>0</v>
      </c>
      <c r="K36" s="370"/>
      <c r="L36" s="531" t="s">
        <v>102</v>
      </c>
      <c r="M36" s="8" t="e">
        <f>LOOKUP(K36,Name!A$1:B771)</f>
        <v>#N/A</v>
      </c>
      <c r="N36" s="457"/>
      <c r="O36" s="457"/>
      <c r="P36" s="457"/>
      <c r="Q36" s="454"/>
      <c r="R36" s="457"/>
      <c r="S36" s="542">
        <f t="shared" si="3"/>
        <v>0</v>
      </c>
    </row>
    <row r="37" spans="1:19">
      <c r="A37" s="42">
        <v>151</v>
      </c>
      <c r="B37" s="325" t="s">
        <v>104</v>
      </c>
      <c r="C37" s="8" t="str">
        <f>LOOKUP(A37,Name!A$1:B727)</f>
        <v>James Ward</v>
      </c>
      <c r="D37" s="11"/>
      <c r="E37" s="11"/>
      <c r="F37" s="11"/>
      <c r="G37" s="11"/>
      <c r="H37" s="11"/>
      <c r="I37" s="73">
        <f t="shared" si="2"/>
        <v>0</v>
      </c>
      <c r="K37" s="370"/>
      <c r="L37" s="531" t="s">
        <v>102</v>
      </c>
      <c r="M37" s="397" t="e">
        <f>LOOKUP(K37,Name!A$1:B777)</f>
        <v>#N/A</v>
      </c>
      <c r="N37" s="457"/>
      <c r="O37" s="457"/>
      <c r="P37" s="457"/>
      <c r="Q37" s="454"/>
      <c r="R37" s="457"/>
      <c r="S37" s="572">
        <f t="shared" si="3"/>
        <v>0</v>
      </c>
    </row>
    <row r="38" spans="1:19">
      <c r="A38" s="42">
        <v>155</v>
      </c>
      <c r="B38" s="325" t="s">
        <v>104</v>
      </c>
      <c r="C38" s="8" t="str">
        <f>LOOKUP(A38,Name!A$1:B725)</f>
        <v>Luke o'Brien</v>
      </c>
      <c r="D38" s="11"/>
      <c r="E38" s="11"/>
      <c r="F38" s="11"/>
      <c r="G38" s="11"/>
      <c r="H38" s="11"/>
      <c r="I38" s="73">
        <f t="shared" si="2"/>
        <v>0</v>
      </c>
      <c r="K38" s="370"/>
      <c r="L38" s="531" t="s">
        <v>102</v>
      </c>
      <c r="M38" s="8" t="e">
        <f>LOOKUP(K38,Name!A$1:B773)</f>
        <v>#N/A</v>
      </c>
      <c r="N38" s="457"/>
      <c r="O38" s="457"/>
      <c r="P38" s="457"/>
      <c r="Q38" s="454"/>
      <c r="R38" s="457"/>
      <c r="S38" s="542">
        <f t="shared" si="3"/>
        <v>0</v>
      </c>
    </row>
    <row r="39" spans="1:19">
      <c r="A39" s="42">
        <v>491</v>
      </c>
      <c r="B39" s="325" t="s">
        <v>104</v>
      </c>
      <c r="C39" s="8" t="str">
        <f>LOOKUP(A39,Name!A$1:B731)</f>
        <v>Millie Tomkins</v>
      </c>
      <c r="D39" s="11"/>
      <c r="E39" s="11"/>
      <c r="F39" s="11"/>
      <c r="G39" s="11"/>
      <c r="H39" s="11"/>
      <c r="I39" s="73">
        <f t="shared" si="2"/>
        <v>0</v>
      </c>
      <c r="K39" s="370"/>
      <c r="L39" s="531" t="s">
        <v>102</v>
      </c>
      <c r="M39" s="8" t="e">
        <f>LOOKUP(K39,Name!A$1:B770)</f>
        <v>#N/A</v>
      </c>
      <c r="N39" s="457"/>
      <c r="O39" s="457"/>
      <c r="P39" s="457"/>
      <c r="Q39" s="454"/>
      <c r="R39" s="457"/>
      <c r="S39" s="542">
        <f t="shared" si="3"/>
        <v>0</v>
      </c>
    </row>
    <row r="40" spans="1:19" s="399" customFormat="1" ht="15.75" customHeight="1">
      <c r="A40" s="42"/>
      <c r="B40" s="325" t="s">
        <v>104</v>
      </c>
      <c r="C40" s="8" t="e">
        <f>LOOKUP(A40,Name!A$1:B726)</f>
        <v>#N/A</v>
      </c>
      <c r="D40" s="11"/>
      <c r="E40" s="11"/>
      <c r="F40" s="11"/>
      <c r="G40" s="11"/>
      <c r="H40" s="11"/>
      <c r="I40" s="73">
        <f t="shared" si="2"/>
        <v>0</v>
      </c>
      <c r="K40" s="370"/>
      <c r="L40" s="531" t="s">
        <v>102</v>
      </c>
      <c r="M40" s="8" t="e">
        <f>LOOKUP(K40,Name!A$1:B771)</f>
        <v>#N/A</v>
      </c>
      <c r="N40" s="457"/>
      <c r="O40" s="457"/>
      <c r="P40" s="457"/>
      <c r="Q40" s="454"/>
      <c r="R40" s="457"/>
      <c r="S40" s="542">
        <f t="shared" si="3"/>
        <v>0</v>
      </c>
    </row>
    <row r="41" spans="1:19">
      <c r="A41" s="42"/>
      <c r="B41" s="325" t="s">
        <v>104</v>
      </c>
      <c r="C41" s="8" t="e">
        <f>LOOKUP(A41,Name!A$1:B728)</f>
        <v>#N/A</v>
      </c>
      <c r="D41" s="11"/>
      <c r="E41" s="11"/>
      <c r="F41" s="11"/>
      <c r="G41" s="11"/>
      <c r="H41" s="11"/>
      <c r="I41" s="73">
        <f t="shared" si="2"/>
        <v>0</v>
      </c>
      <c r="K41" s="42"/>
      <c r="L41" s="531" t="s">
        <v>102</v>
      </c>
      <c r="M41" s="8" t="e">
        <f>LOOKUP(K41,Name!A$1:B774)</f>
        <v>#N/A</v>
      </c>
      <c r="N41" s="457"/>
      <c r="O41" s="457"/>
      <c r="P41" s="457"/>
      <c r="Q41" s="454"/>
      <c r="R41" s="457"/>
      <c r="S41" s="542">
        <f t="shared" si="3"/>
        <v>0</v>
      </c>
    </row>
    <row r="42" spans="1:19">
      <c r="A42" s="525"/>
      <c r="B42" s="325" t="s">
        <v>104</v>
      </c>
      <c r="C42" s="8" t="e">
        <f>LOOKUP(A42,Name!A$1:B730)</f>
        <v>#N/A</v>
      </c>
      <c r="D42" s="11"/>
      <c r="E42" s="11"/>
      <c r="F42" s="11"/>
      <c r="G42" s="11"/>
      <c r="H42" s="11"/>
      <c r="I42" s="73">
        <f t="shared" si="2"/>
        <v>0</v>
      </c>
      <c r="K42" s="42"/>
      <c r="L42" s="531" t="s">
        <v>102</v>
      </c>
      <c r="M42" s="8" t="e">
        <f>LOOKUP(K42,Name!A$1:B776)</f>
        <v>#N/A</v>
      </c>
      <c r="N42" s="457"/>
      <c r="O42" s="457"/>
      <c r="P42" s="457"/>
      <c r="Q42" s="454"/>
      <c r="R42" s="457"/>
      <c r="S42" s="542">
        <f t="shared" si="3"/>
        <v>0</v>
      </c>
    </row>
    <row r="43" spans="1:19" ht="16.5" thickBot="1">
      <c r="A43" s="525"/>
      <c r="B43" s="375" t="s">
        <v>104</v>
      </c>
      <c r="C43" s="45" t="e">
        <f>LOOKUP(A43,Name!A$1:B728)</f>
        <v>#N/A</v>
      </c>
      <c r="D43" s="11"/>
      <c r="E43" s="11"/>
      <c r="F43" s="11"/>
      <c r="G43" s="11"/>
      <c r="H43" s="11"/>
      <c r="I43" s="372">
        <f t="shared" si="2"/>
        <v>0</v>
      </c>
      <c r="K43" s="42"/>
      <c r="L43" s="531" t="s">
        <v>102</v>
      </c>
      <c r="M43" s="8" t="e">
        <f>LOOKUP(K43,Name!A$1:B776)</f>
        <v>#N/A</v>
      </c>
      <c r="N43" s="457"/>
      <c r="O43" s="457"/>
      <c r="P43" s="457"/>
      <c r="Q43" s="454"/>
      <c r="R43" s="457"/>
      <c r="S43" s="542">
        <f t="shared" si="3"/>
        <v>0</v>
      </c>
    </row>
    <row r="44" spans="1:19" s="399" customFormat="1" ht="18" customHeight="1" thickBot="1">
      <c r="A44" s="525"/>
      <c r="B44" s="629" t="s">
        <v>325</v>
      </c>
      <c r="C44" s="45" t="e">
        <f>LOOKUP(A44,Name!A$1:B729)</f>
        <v>#N/A</v>
      </c>
      <c r="D44" s="11"/>
      <c r="E44" s="11"/>
      <c r="F44" s="11"/>
      <c r="G44" s="11"/>
      <c r="H44" s="11"/>
      <c r="I44" s="718">
        <f t="shared" si="2"/>
        <v>0</v>
      </c>
      <c r="K44" s="370"/>
      <c r="L44" s="531" t="s">
        <v>102</v>
      </c>
      <c r="M44" s="8" t="e">
        <f>LOOKUP(K44,Name!A$1:B773)</f>
        <v>#N/A</v>
      </c>
      <c r="N44" s="457"/>
      <c r="O44" s="457"/>
      <c r="P44" s="457"/>
      <c r="Q44" s="454"/>
      <c r="R44" s="457"/>
      <c r="S44" s="542">
        <f t="shared" si="3"/>
        <v>0</v>
      </c>
    </row>
    <row r="45" spans="1:19" ht="16.5" thickBot="1">
      <c r="A45" s="525"/>
      <c r="B45" s="548" t="s">
        <v>325</v>
      </c>
      <c r="C45" s="397" t="e">
        <f>LOOKUP(A45,Name!A$1:B1026)</f>
        <v>#N/A</v>
      </c>
      <c r="D45" s="11"/>
      <c r="E45" s="11"/>
      <c r="F45" s="11"/>
      <c r="G45" s="11"/>
      <c r="H45" s="11"/>
      <c r="I45" s="550">
        <f t="shared" si="2"/>
        <v>0</v>
      </c>
      <c r="K45" s="722"/>
      <c r="L45" s="543" t="s">
        <v>102</v>
      </c>
      <c r="M45" s="45" t="e">
        <f>LOOKUP(K45,Name!A$1:B772)</f>
        <v>#N/A</v>
      </c>
      <c r="N45" s="457"/>
      <c r="O45" s="457"/>
      <c r="P45" s="457"/>
      <c r="Q45" s="454"/>
      <c r="R45" s="457"/>
      <c r="S45" s="544">
        <f t="shared" si="3"/>
        <v>0</v>
      </c>
    </row>
    <row r="46" spans="1:19">
      <c r="A46" s="525"/>
      <c r="B46" s="548" t="s">
        <v>325</v>
      </c>
      <c r="C46" s="549" t="e">
        <f>LOOKUP(A46,Name!A$1:B1035)</f>
        <v>#N/A</v>
      </c>
      <c r="D46" s="11"/>
      <c r="E46" s="11"/>
      <c r="F46" s="11"/>
      <c r="G46" s="11"/>
      <c r="H46" s="11"/>
      <c r="I46" s="550">
        <f t="shared" si="2"/>
        <v>0</v>
      </c>
      <c r="K46" s="723">
        <v>6</v>
      </c>
      <c r="L46" s="730" t="s">
        <v>341</v>
      </c>
      <c r="M46" s="750" t="s">
        <v>7</v>
      </c>
      <c r="N46" s="457"/>
      <c r="O46" s="457"/>
      <c r="P46" s="457"/>
      <c r="Q46" s="454"/>
      <c r="R46" s="457"/>
      <c r="S46" s="708">
        <f t="shared" si="3"/>
        <v>0</v>
      </c>
    </row>
    <row r="47" spans="1:19" ht="19.5" customHeight="1">
      <c r="A47" s="525"/>
      <c r="B47" s="548" t="s">
        <v>325</v>
      </c>
      <c r="C47" s="397" t="e">
        <f>LOOKUP(A47,Name!A$1:B1036)</f>
        <v>#N/A</v>
      </c>
      <c r="D47" s="11"/>
      <c r="E47" s="11"/>
      <c r="F47" s="11"/>
      <c r="G47" s="11"/>
      <c r="H47" s="11"/>
      <c r="I47" s="550">
        <f t="shared" si="2"/>
        <v>0</v>
      </c>
      <c r="K47" s="729">
        <v>3</v>
      </c>
      <c r="L47" s="732" t="s">
        <v>341</v>
      </c>
      <c r="M47" s="735" t="s">
        <v>6</v>
      </c>
      <c r="N47" s="457"/>
      <c r="O47" s="457"/>
      <c r="P47" s="457"/>
      <c r="Q47" s="454"/>
      <c r="R47" s="457"/>
      <c r="S47" s="53">
        <f t="shared" si="3"/>
        <v>0</v>
      </c>
    </row>
    <row r="48" spans="1:19">
      <c r="A48" s="525"/>
      <c r="B48" s="548" t="s">
        <v>325</v>
      </c>
      <c r="C48" s="397" t="e">
        <f>LOOKUP(A48,Name!A$1:B1035)</f>
        <v>#N/A</v>
      </c>
      <c r="D48" s="11"/>
      <c r="E48" s="11"/>
      <c r="F48" s="11"/>
      <c r="G48" s="11"/>
      <c r="H48" s="11"/>
      <c r="I48" s="550">
        <f t="shared" si="2"/>
        <v>0</v>
      </c>
      <c r="K48" s="521">
        <v>4</v>
      </c>
      <c r="L48" s="732" t="s">
        <v>341</v>
      </c>
      <c r="M48" s="87" t="s">
        <v>9</v>
      </c>
      <c r="N48" s="457"/>
      <c r="O48" s="457"/>
      <c r="P48" s="457"/>
      <c r="Q48" s="454"/>
      <c r="R48" s="457"/>
      <c r="S48" s="53">
        <f t="shared" si="3"/>
        <v>0</v>
      </c>
    </row>
    <row r="49" spans="1:19" ht="18" customHeight="1">
      <c r="A49" s="525"/>
      <c r="B49" s="548" t="s">
        <v>325</v>
      </c>
      <c r="C49" s="397" t="e">
        <f>LOOKUP(A49,Name!A$1:B1031)</f>
        <v>#N/A</v>
      </c>
      <c r="D49" s="11"/>
      <c r="E49" s="11"/>
      <c r="F49" s="11"/>
      <c r="G49" s="11"/>
      <c r="H49" s="11"/>
      <c r="I49" s="550">
        <f t="shared" si="2"/>
        <v>0</v>
      </c>
      <c r="K49" s="727">
        <v>1</v>
      </c>
      <c r="L49" s="732" t="s">
        <v>341</v>
      </c>
      <c r="M49" s="737" t="s">
        <v>10</v>
      </c>
      <c r="N49" s="457"/>
      <c r="O49" s="457"/>
      <c r="P49" s="457"/>
      <c r="Q49" s="454"/>
      <c r="R49" s="457"/>
      <c r="S49" s="576">
        <f t="shared" si="3"/>
        <v>0</v>
      </c>
    </row>
    <row r="50" spans="1:19" ht="16.5" thickBot="1">
      <c r="A50" s="525"/>
      <c r="B50" s="548" t="s">
        <v>325</v>
      </c>
      <c r="C50" s="397" t="e">
        <f>LOOKUP(A50,Name!A$1:B1025)</f>
        <v>#N/A</v>
      </c>
      <c r="D50" s="11"/>
      <c r="E50" s="11"/>
      <c r="F50" s="11"/>
      <c r="G50" s="11"/>
      <c r="H50" s="11"/>
      <c r="I50" s="550">
        <f t="shared" si="2"/>
        <v>0</v>
      </c>
      <c r="K50" s="741">
        <v>5</v>
      </c>
      <c r="L50" s="742" t="s">
        <v>341</v>
      </c>
      <c r="M50" s="743" t="s">
        <v>8</v>
      </c>
      <c r="N50" s="457"/>
      <c r="O50" s="457"/>
      <c r="P50" s="457"/>
      <c r="Q50" s="454"/>
      <c r="R50" s="457"/>
      <c r="S50" s="744">
        <f t="shared" si="3"/>
        <v>0</v>
      </c>
    </row>
    <row r="51" spans="1:19" s="399" customFormat="1" ht="18" customHeight="1" thickBot="1">
      <c r="A51" s="525"/>
      <c r="B51" s="548" t="s">
        <v>325</v>
      </c>
      <c r="C51" s="549" t="e">
        <f>LOOKUP(A51,Name!A$1:B1034)</f>
        <v>#N/A</v>
      </c>
      <c r="D51" s="11"/>
      <c r="E51" s="11"/>
      <c r="F51" s="11"/>
      <c r="G51" s="11"/>
      <c r="H51" s="11"/>
      <c r="I51" s="550">
        <f t="shared" si="2"/>
        <v>0</v>
      </c>
      <c r="K51" s="745"/>
      <c r="L51" s="746" t="s">
        <v>82</v>
      </c>
      <c r="M51" s="749" t="e">
        <f>LOOKUP(K51,Name!A8:B741)</f>
        <v>#N/A</v>
      </c>
      <c r="N51" s="457"/>
      <c r="O51" s="457"/>
      <c r="P51" s="457"/>
      <c r="Q51" s="454"/>
      <c r="R51" s="457"/>
      <c r="S51" s="721">
        <f t="shared" si="3"/>
        <v>0</v>
      </c>
    </row>
    <row r="52" spans="1:19">
      <c r="A52" s="525"/>
      <c r="B52" s="548" t="s">
        <v>325</v>
      </c>
      <c r="C52" s="397" t="e">
        <f>LOOKUP(A52,Name!A$1:B1027)</f>
        <v>#N/A</v>
      </c>
      <c r="D52" s="11"/>
      <c r="E52" s="11"/>
      <c r="F52" s="11"/>
      <c r="G52" s="11"/>
      <c r="H52" s="11"/>
      <c r="I52" s="550">
        <f t="shared" si="2"/>
        <v>0</v>
      </c>
      <c r="K52" s="656"/>
      <c r="L52" s="533" t="s">
        <v>82</v>
      </c>
      <c r="M52" s="534" t="e">
        <f>LOOKUP(K52,Name!A8:B741)</f>
        <v>#N/A</v>
      </c>
      <c r="N52" s="457"/>
      <c r="O52" s="457"/>
      <c r="P52" s="457"/>
      <c r="Q52" s="454"/>
      <c r="R52" s="457"/>
      <c r="S52" s="538">
        <f t="shared" si="3"/>
        <v>0</v>
      </c>
    </row>
    <row r="53" spans="1:19">
      <c r="A53" s="525"/>
      <c r="B53" s="548" t="s">
        <v>325</v>
      </c>
      <c r="C53" s="397" t="e">
        <f>LOOKUP(A53,Name!A$1:B1037)</f>
        <v>#N/A</v>
      </c>
      <c r="D53" s="11"/>
      <c r="E53" s="11"/>
      <c r="F53" s="11"/>
      <c r="G53" s="11"/>
      <c r="H53" s="11"/>
      <c r="I53" s="550">
        <f t="shared" si="2"/>
        <v>0</v>
      </c>
      <c r="K53" s="357"/>
      <c r="L53" s="533" t="s">
        <v>82</v>
      </c>
      <c r="M53" s="261" t="e">
        <f>LOOKUP(K53,Name!A1:B739)</f>
        <v>#N/A</v>
      </c>
      <c r="N53" s="457"/>
      <c r="O53" s="457"/>
      <c r="P53" s="457"/>
      <c r="Q53" s="454"/>
      <c r="R53" s="457"/>
      <c r="S53" s="538">
        <f t="shared" si="3"/>
        <v>0</v>
      </c>
    </row>
    <row r="54" spans="1:19">
      <c r="A54" s="525"/>
      <c r="B54" s="548" t="s">
        <v>325</v>
      </c>
      <c r="C54" s="397" t="e">
        <f>LOOKUP(A54,Name!A$1:B1029)</f>
        <v>#N/A</v>
      </c>
      <c r="D54" s="11"/>
      <c r="E54" s="11"/>
      <c r="F54" s="11"/>
      <c r="G54" s="11"/>
      <c r="H54" s="11"/>
      <c r="I54" s="550">
        <f t="shared" si="2"/>
        <v>0</v>
      </c>
      <c r="K54" s="357"/>
      <c r="L54" s="533" t="s">
        <v>82</v>
      </c>
      <c r="M54" s="534" t="e">
        <f>LOOKUP(K54,Name!A9:B742)</f>
        <v>#N/A</v>
      </c>
      <c r="N54" s="457"/>
      <c r="O54" s="457"/>
      <c r="P54" s="457"/>
      <c r="Q54" s="454"/>
      <c r="R54" s="457"/>
      <c r="S54" s="538">
        <f t="shared" si="3"/>
        <v>0</v>
      </c>
    </row>
    <row r="55" spans="1:19">
      <c r="A55" s="525"/>
      <c r="B55" s="548" t="s">
        <v>325</v>
      </c>
      <c r="C55" s="397" t="e">
        <f>LOOKUP(A55,Name!A$1:B1035)</f>
        <v>#N/A</v>
      </c>
      <c r="D55" s="11"/>
      <c r="E55" s="11"/>
      <c r="F55" s="11"/>
      <c r="G55" s="11"/>
      <c r="H55" s="11"/>
      <c r="I55" s="550">
        <f t="shared" si="2"/>
        <v>0</v>
      </c>
      <c r="K55" s="725"/>
      <c r="L55" s="533" t="s">
        <v>82</v>
      </c>
      <c r="M55" s="261" t="e">
        <f>LOOKUP(K55,Name!A10:B743)</f>
        <v>#N/A</v>
      </c>
      <c r="N55" s="457"/>
      <c r="O55" s="457"/>
      <c r="P55" s="457"/>
      <c r="Q55" s="454"/>
      <c r="R55" s="457"/>
      <c r="S55" s="538">
        <f t="shared" si="3"/>
        <v>0</v>
      </c>
    </row>
    <row r="56" spans="1:19" ht="20.25" customHeight="1" thickBot="1">
      <c r="A56" s="525"/>
      <c r="B56" s="548" t="s">
        <v>325</v>
      </c>
      <c r="C56" s="397" t="e">
        <f>LOOKUP(A56,Name!A$1:B1027)</f>
        <v>#N/A</v>
      </c>
      <c r="D56" s="11"/>
      <c r="E56" s="11"/>
      <c r="F56" s="11"/>
      <c r="G56" s="11"/>
      <c r="H56" s="11"/>
      <c r="I56" s="550">
        <f t="shared" si="2"/>
        <v>0</v>
      </c>
      <c r="K56" s="738"/>
      <c r="L56" s="747" t="s">
        <v>82</v>
      </c>
      <c r="M56" s="748" t="e">
        <f>LOOKUP(K56,Name!A7:B740)</f>
        <v>#N/A</v>
      </c>
      <c r="N56" s="457"/>
      <c r="O56" s="457"/>
      <c r="P56" s="457"/>
      <c r="Q56" s="454"/>
      <c r="R56" s="457"/>
      <c r="S56" s="739">
        <f t="shared" si="3"/>
        <v>0</v>
      </c>
    </row>
    <row r="57" spans="1:19">
      <c r="A57" s="525"/>
      <c r="B57" s="548" t="s">
        <v>325</v>
      </c>
      <c r="C57" s="549" t="e">
        <f>LOOKUP(A57,Name!A$1:B1035)</f>
        <v>#N/A</v>
      </c>
      <c r="D57" s="11"/>
      <c r="E57" s="11"/>
      <c r="F57" s="11"/>
      <c r="G57" s="11"/>
      <c r="H57" s="11"/>
      <c r="I57" s="550">
        <f t="shared" si="2"/>
        <v>0</v>
      </c>
      <c r="K57" s="388">
        <v>5</v>
      </c>
      <c r="L57" s="631" t="s">
        <v>340</v>
      </c>
      <c r="M57" s="532" t="s">
        <v>8</v>
      </c>
      <c r="N57" s="457"/>
      <c r="O57" s="457"/>
      <c r="P57" s="457"/>
      <c r="Q57" s="454"/>
      <c r="R57" s="457"/>
      <c r="S57" s="740">
        <f t="shared" si="3"/>
        <v>0</v>
      </c>
    </row>
    <row r="58" spans="1:19" s="399" customFormat="1" ht="18" customHeight="1">
      <c r="A58" s="525"/>
      <c r="B58" s="548" t="s">
        <v>325</v>
      </c>
      <c r="C58" s="397" t="e">
        <f>LOOKUP(A58,Name!A$1:B1034)</f>
        <v>#N/A</v>
      </c>
      <c r="D58" s="11"/>
      <c r="E58" s="11"/>
      <c r="F58" s="11"/>
      <c r="G58" s="11"/>
      <c r="H58" s="11"/>
      <c r="I58" s="550">
        <f t="shared" si="2"/>
        <v>0</v>
      </c>
      <c r="K58" s="728">
        <v>6</v>
      </c>
      <c r="L58" s="631" t="s">
        <v>340</v>
      </c>
      <c r="M58" s="751" t="s">
        <v>7</v>
      </c>
      <c r="N58" s="457"/>
      <c r="O58" s="457"/>
      <c r="P58" s="457"/>
      <c r="Q58" s="454"/>
      <c r="R58" s="457"/>
      <c r="S58" s="635">
        <f t="shared" si="3"/>
        <v>0</v>
      </c>
    </row>
    <row r="59" spans="1:19">
      <c r="A59" s="525"/>
      <c r="B59" s="548" t="s">
        <v>325</v>
      </c>
      <c r="C59" s="397" t="e">
        <f>LOOKUP(A59,Name!A$1:B1032)</f>
        <v>#N/A</v>
      </c>
      <c r="D59" s="11"/>
      <c r="E59" s="11"/>
      <c r="F59" s="11"/>
      <c r="G59" s="11"/>
      <c r="H59" s="11"/>
      <c r="I59" s="550">
        <f t="shared" si="2"/>
        <v>0</v>
      </c>
      <c r="K59" s="390">
        <v>3</v>
      </c>
      <c r="L59" s="631" t="s">
        <v>340</v>
      </c>
      <c r="M59" s="52" t="s">
        <v>6</v>
      </c>
      <c r="N59" s="457"/>
      <c r="O59" s="457"/>
      <c r="P59" s="457"/>
      <c r="Q59" s="454"/>
      <c r="R59" s="457"/>
      <c r="S59" s="53">
        <f t="shared" si="3"/>
        <v>0</v>
      </c>
    </row>
    <row r="60" spans="1:19">
      <c r="A60" s="525"/>
      <c r="B60" s="548" t="s">
        <v>325</v>
      </c>
      <c r="C60" s="397" t="e">
        <f>LOOKUP(A60,Name!A$1:B1036)</f>
        <v>#N/A</v>
      </c>
      <c r="D60" s="11"/>
      <c r="E60" s="11"/>
      <c r="F60" s="11"/>
      <c r="G60" s="11"/>
      <c r="H60" s="11"/>
      <c r="I60" s="550">
        <f t="shared" si="2"/>
        <v>0</v>
      </c>
      <c r="K60" s="628">
        <v>4</v>
      </c>
      <c r="L60" s="631" t="s">
        <v>340</v>
      </c>
      <c r="M60" s="575" t="s">
        <v>9</v>
      </c>
      <c r="N60" s="457"/>
      <c r="O60" s="457"/>
      <c r="P60" s="457"/>
      <c r="Q60" s="454"/>
      <c r="R60" s="457"/>
      <c r="S60" s="576">
        <f t="shared" si="3"/>
        <v>0</v>
      </c>
    </row>
    <row r="61" spans="1:19" ht="16.5" thickBot="1">
      <c r="A61" s="525"/>
      <c r="B61" s="548" t="s">
        <v>325</v>
      </c>
      <c r="C61" s="397" t="e">
        <f>LOOKUP(A61,Name!A$1:B1035)</f>
        <v>#N/A</v>
      </c>
      <c r="D61" s="11"/>
      <c r="E61" s="11"/>
      <c r="F61" s="11"/>
      <c r="G61" s="11"/>
      <c r="H61" s="11"/>
      <c r="I61" s="550">
        <f t="shared" si="2"/>
        <v>0</v>
      </c>
      <c r="K61" s="726">
        <v>1</v>
      </c>
      <c r="L61" s="632" t="s">
        <v>340</v>
      </c>
      <c r="M61" s="545" t="s">
        <v>10</v>
      </c>
      <c r="N61" s="457"/>
      <c r="O61" s="457"/>
      <c r="P61" s="457"/>
      <c r="Q61" s="454"/>
      <c r="R61" s="457"/>
      <c r="S61" s="54">
        <f t="shared" si="3"/>
        <v>0</v>
      </c>
    </row>
    <row r="62" spans="1:19" s="399" customFormat="1" ht="18.75" customHeight="1" thickBot="1">
      <c r="A62" s="525"/>
      <c r="B62" s="580" t="s">
        <v>325</v>
      </c>
      <c r="C62" s="582" t="e">
        <f>LOOKUP(A62,Name!A$1:B1033)</f>
        <v>#N/A</v>
      </c>
      <c r="D62" s="11"/>
      <c r="E62" s="11"/>
      <c r="F62" s="11"/>
      <c r="G62" s="11"/>
      <c r="H62" s="11"/>
      <c r="I62" s="584">
        <f t="shared" si="2"/>
        <v>0</v>
      </c>
      <c r="K62" s="724">
        <v>5</v>
      </c>
      <c r="L62" s="731" t="s">
        <v>342</v>
      </c>
      <c r="M62" s="532" t="s">
        <v>8</v>
      </c>
      <c r="N62" s="457"/>
      <c r="O62" s="457"/>
      <c r="P62" s="457"/>
      <c r="Q62" s="454"/>
      <c r="R62" s="457"/>
      <c r="S62" s="53">
        <f t="shared" si="3"/>
        <v>0</v>
      </c>
    </row>
    <row r="63" spans="1:19" ht="15.75" customHeight="1" thickBot="1">
      <c r="A63" s="525"/>
      <c r="B63" s="581" t="s">
        <v>106</v>
      </c>
      <c r="C63" s="582" t="e">
        <f>LOOKUP(A63,Name!A$1:B1034)</f>
        <v>#N/A</v>
      </c>
      <c r="D63" s="11"/>
      <c r="E63" s="11"/>
      <c r="F63" s="11"/>
      <c r="G63" s="11"/>
      <c r="H63" s="11"/>
      <c r="I63" s="715">
        <f t="shared" si="2"/>
        <v>0</v>
      </c>
      <c r="K63" s="625">
        <v>4</v>
      </c>
      <c r="L63" s="734" t="s">
        <v>342</v>
      </c>
      <c r="M63" s="52" t="s">
        <v>9</v>
      </c>
      <c r="N63" s="457"/>
      <c r="O63" s="457"/>
      <c r="P63" s="457"/>
      <c r="Q63" s="457"/>
      <c r="R63" s="457"/>
      <c r="S63" s="53">
        <f t="shared" si="3"/>
        <v>0</v>
      </c>
    </row>
    <row r="64" spans="1:19">
      <c r="A64" s="525"/>
      <c r="B64" s="633" t="s">
        <v>106</v>
      </c>
      <c r="C64" s="8" t="e">
        <f>LOOKUP(A64,Name!A$1:B979)</f>
        <v>#N/A</v>
      </c>
      <c r="D64" s="11"/>
      <c r="E64" s="11"/>
      <c r="F64" s="11"/>
      <c r="G64" s="11"/>
      <c r="H64" s="11"/>
      <c r="I64" s="71">
        <f t="shared" si="2"/>
        <v>0</v>
      </c>
      <c r="K64" s="728">
        <v>6</v>
      </c>
      <c r="L64" s="734" t="s">
        <v>342</v>
      </c>
      <c r="M64" s="751" t="s">
        <v>7</v>
      </c>
      <c r="N64" s="457"/>
      <c r="O64" s="457"/>
      <c r="P64" s="457"/>
      <c r="Q64" s="457"/>
      <c r="R64" s="457"/>
      <c r="S64" s="706">
        <f t="shared" si="3"/>
        <v>0</v>
      </c>
    </row>
    <row r="65" spans="1:19">
      <c r="A65" s="525"/>
      <c r="B65" s="577" t="s">
        <v>106</v>
      </c>
      <c r="C65" s="397" t="e">
        <f>LOOKUP(A65,Name!A$1:B979)</f>
        <v>#N/A</v>
      </c>
      <c r="D65" s="11"/>
      <c r="E65" s="11"/>
      <c r="F65" s="11"/>
      <c r="G65" s="11"/>
      <c r="H65" s="11"/>
      <c r="I65" s="550">
        <f t="shared" si="2"/>
        <v>0</v>
      </c>
      <c r="K65" s="390">
        <v>3</v>
      </c>
      <c r="L65" s="734" t="s">
        <v>342</v>
      </c>
      <c r="M65" s="532" t="s">
        <v>6</v>
      </c>
      <c r="N65" s="457"/>
      <c r="O65" s="457"/>
      <c r="P65" s="457"/>
      <c r="Q65" s="457"/>
      <c r="R65" s="457"/>
      <c r="S65" s="53">
        <f t="shared" si="3"/>
        <v>0</v>
      </c>
    </row>
    <row r="66" spans="1:19" ht="16.5" thickBot="1">
      <c r="A66" s="525"/>
      <c r="B66" s="578" t="s">
        <v>106</v>
      </c>
      <c r="C66" s="8" t="e">
        <f>LOOKUP(A66,Name!A$1:B975)</f>
        <v>#N/A</v>
      </c>
      <c r="D66" s="11"/>
      <c r="E66" s="11"/>
      <c r="F66" s="11"/>
      <c r="G66" s="11"/>
      <c r="H66" s="11"/>
      <c r="I66" s="71">
        <f t="shared" ref="I66:I84" si="4">MAX(D66:H66)</f>
        <v>0</v>
      </c>
      <c r="K66" s="726">
        <v>1</v>
      </c>
      <c r="L66" s="733" t="s">
        <v>342</v>
      </c>
      <c r="M66" s="736" t="s">
        <v>10</v>
      </c>
      <c r="N66" s="457"/>
      <c r="O66" s="457"/>
      <c r="P66" s="457"/>
      <c r="Q66" s="457"/>
      <c r="R66" s="457"/>
      <c r="S66" s="54">
        <f>MIN(N66:R66)</f>
        <v>0</v>
      </c>
    </row>
    <row r="67" spans="1:19">
      <c r="A67" s="525"/>
      <c r="B67" s="577" t="s">
        <v>106</v>
      </c>
      <c r="C67" s="397" t="e">
        <f>LOOKUP(A67,Name!A$1:B977)</f>
        <v>#N/A</v>
      </c>
      <c r="D67" s="11"/>
      <c r="E67" s="11"/>
      <c r="F67" s="11"/>
      <c r="G67" s="11"/>
      <c r="H67" s="11"/>
      <c r="I67" s="550">
        <f t="shared" si="4"/>
        <v>0</v>
      </c>
      <c r="K67" s="42"/>
      <c r="L67" s="369" t="s">
        <v>116</v>
      </c>
      <c r="M67" s="716" t="e">
        <f>LOOKUP(K67,Name!A$1:B1010)</f>
        <v>#N/A</v>
      </c>
      <c r="N67" s="457"/>
      <c r="O67" s="457"/>
      <c r="P67" s="457"/>
      <c r="Q67" s="457"/>
      <c r="R67" s="457"/>
      <c r="S67" s="717">
        <f t="shared" ref="S67:S82" si="5">MAX(N67:R67)</f>
        <v>0</v>
      </c>
    </row>
    <row r="68" spans="1:19">
      <c r="A68" s="525"/>
      <c r="B68" s="577" t="s">
        <v>106</v>
      </c>
      <c r="C68" s="397" t="e">
        <f>LOOKUP(A68,Name!A$1:B980)</f>
        <v>#N/A</v>
      </c>
      <c r="D68" s="11"/>
      <c r="E68" s="11"/>
      <c r="F68" s="11"/>
      <c r="G68" s="11"/>
      <c r="H68" s="11"/>
      <c r="I68" s="550">
        <f t="shared" si="4"/>
        <v>0</v>
      </c>
      <c r="K68" s="42"/>
      <c r="L68" s="127" t="s">
        <v>116</v>
      </c>
      <c r="M68" s="8" t="e">
        <f>LOOKUP(K68,Name!A$1:B1014)</f>
        <v>#N/A</v>
      </c>
      <c r="N68" s="457"/>
      <c r="O68" s="457"/>
      <c r="P68" s="457"/>
      <c r="Q68" s="457"/>
      <c r="R68" s="457"/>
      <c r="S68" s="73">
        <f t="shared" si="5"/>
        <v>0</v>
      </c>
    </row>
    <row r="69" spans="1:19">
      <c r="A69" s="525"/>
      <c r="B69" s="578" t="s">
        <v>106</v>
      </c>
      <c r="C69" s="8" t="e">
        <f>LOOKUP(A69,Name!A$1:B978)</f>
        <v>#N/A</v>
      </c>
      <c r="D69" s="11"/>
      <c r="E69" s="11"/>
      <c r="F69" s="11"/>
      <c r="G69" s="11"/>
      <c r="H69" s="11"/>
      <c r="I69" s="71">
        <f t="shared" si="4"/>
        <v>0</v>
      </c>
      <c r="K69" s="42"/>
      <c r="L69" s="401" t="s">
        <v>116</v>
      </c>
      <c r="M69" s="397" t="e">
        <f>LOOKUP(K69,Name!A$1:B1025)</f>
        <v>#N/A</v>
      </c>
      <c r="N69" s="457"/>
      <c r="O69" s="457"/>
      <c r="P69" s="457"/>
      <c r="Q69" s="457"/>
      <c r="R69" s="457"/>
      <c r="S69" s="546">
        <f t="shared" si="5"/>
        <v>0</v>
      </c>
    </row>
    <row r="70" spans="1:19">
      <c r="A70" s="525"/>
      <c r="B70" s="578" t="s">
        <v>106</v>
      </c>
      <c r="C70" s="8" t="e">
        <f>LOOKUP(A70,Name!A$1:B985)</f>
        <v>#N/A</v>
      </c>
      <c r="D70" s="11"/>
      <c r="E70" s="11"/>
      <c r="F70" s="11"/>
      <c r="G70" s="11"/>
      <c r="H70" s="11"/>
      <c r="I70" s="71">
        <f t="shared" si="4"/>
        <v>0</v>
      </c>
      <c r="K70" s="42"/>
      <c r="L70" s="127" t="s">
        <v>116</v>
      </c>
      <c r="M70" s="8" t="e">
        <f>LOOKUP(K70,Name!A$1:B1013)</f>
        <v>#N/A</v>
      </c>
      <c r="N70" s="457"/>
      <c r="O70" s="457"/>
      <c r="P70" s="457"/>
      <c r="Q70" s="457"/>
      <c r="R70" s="457"/>
      <c r="S70" s="73">
        <f t="shared" si="5"/>
        <v>0</v>
      </c>
    </row>
    <row r="71" spans="1:19">
      <c r="A71" s="525"/>
      <c r="B71" s="577" t="s">
        <v>106</v>
      </c>
      <c r="C71" s="634" t="e">
        <f>LOOKUP(A71,Name!A$1:B980)</f>
        <v>#N/A</v>
      </c>
      <c r="D71" s="11"/>
      <c r="E71" s="11"/>
      <c r="F71" s="11"/>
      <c r="G71" s="11"/>
      <c r="H71" s="11"/>
      <c r="I71" s="550">
        <f t="shared" si="4"/>
        <v>0</v>
      </c>
      <c r="K71" s="42"/>
      <c r="L71" s="401" t="s">
        <v>116</v>
      </c>
      <c r="M71" s="583" t="e">
        <f>LOOKUP(K71,Name!A$1:B1012)</f>
        <v>#N/A</v>
      </c>
      <c r="N71" s="457"/>
      <c r="O71" s="457"/>
      <c r="P71" s="457"/>
      <c r="Q71" s="457"/>
      <c r="R71" s="457"/>
      <c r="S71" s="546">
        <f t="shared" si="5"/>
        <v>0</v>
      </c>
    </row>
    <row r="72" spans="1:19">
      <c r="A72" s="547"/>
      <c r="B72" s="577" t="s">
        <v>106</v>
      </c>
      <c r="C72" s="397" t="e">
        <f>LOOKUP(A72,Name!A$1:B981)</f>
        <v>#N/A</v>
      </c>
      <c r="D72" s="11"/>
      <c r="E72" s="11"/>
      <c r="F72" s="11"/>
      <c r="G72" s="11"/>
      <c r="H72" s="11"/>
      <c r="I72" s="550">
        <f t="shared" si="4"/>
        <v>0</v>
      </c>
      <c r="K72" s="42"/>
      <c r="L72" s="401" t="s">
        <v>116</v>
      </c>
      <c r="M72" s="397" t="e">
        <f>LOOKUP(K72,Name!A$1:B1014)</f>
        <v>#N/A</v>
      </c>
      <c r="N72" s="457"/>
      <c r="O72" s="457"/>
      <c r="P72" s="457"/>
      <c r="Q72" s="457"/>
      <c r="R72" s="457"/>
      <c r="S72" s="546">
        <f t="shared" si="5"/>
        <v>0</v>
      </c>
    </row>
    <row r="73" spans="1:19">
      <c r="A73" s="42"/>
      <c r="B73" s="578" t="s">
        <v>106</v>
      </c>
      <c r="C73" s="8" t="e">
        <f>LOOKUP(A73,Name!A$1:B978)</f>
        <v>#N/A</v>
      </c>
      <c r="D73" s="11"/>
      <c r="E73" s="11"/>
      <c r="F73" s="11"/>
      <c r="G73" s="11"/>
      <c r="H73" s="11"/>
      <c r="I73" s="71">
        <f t="shared" si="4"/>
        <v>0</v>
      </c>
      <c r="K73" s="42"/>
      <c r="L73" s="401" t="s">
        <v>116</v>
      </c>
      <c r="M73" s="397" t="e">
        <f>LOOKUP(K73,Name!A$1:B1026)</f>
        <v>#N/A</v>
      </c>
      <c r="N73" s="457"/>
      <c r="O73" s="457"/>
      <c r="P73" s="457"/>
      <c r="Q73" s="457"/>
      <c r="R73" s="457"/>
      <c r="S73" s="546">
        <f t="shared" si="5"/>
        <v>0</v>
      </c>
    </row>
    <row r="74" spans="1:19">
      <c r="A74" s="42"/>
      <c r="B74" s="578" t="s">
        <v>106</v>
      </c>
      <c r="C74" s="8" t="e">
        <f>LOOKUP(A74,Name!A$1:B977)</f>
        <v>#N/A</v>
      </c>
      <c r="D74" s="11"/>
      <c r="E74" s="11"/>
      <c r="F74" s="11"/>
      <c r="G74" s="11"/>
      <c r="H74" s="11"/>
      <c r="I74" s="71">
        <f t="shared" si="4"/>
        <v>0</v>
      </c>
      <c r="K74" s="42"/>
      <c r="L74" s="401" t="s">
        <v>116</v>
      </c>
      <c r="M74" s="397" t="e">
        <f>LOOKUP(K74,Name!A$1:B1016)</f>
        <v>#N/A</v>
      </c>
      <c r="N74" s="457"/>
      <c r="O74" s="457"/>
      <c r="P74" s="457"/>
      <c r="Q74" s="457"/>
      <c r="R74" s="457"/>
      <c r="S74" s="546">
        <f t="shared" si="5"/>
        <v>0</v>
      </c>
    </row>
    <row r="75" spans="1:19">
      <c r="A75" s="42"/>
      <c r="B75" s="578" t="s">
        <v>106</v>
      </c>
      <c r="C75" s="8" t="e">
        <f>LOOKUP(A75,Name!A$1:B977)</f>
        <v>#N/A</v>
      </c>
      <c r="D75" s="11"/>
      <c r="E75" s="11"/>
      <c r="F75" s="11"/>
      <c r="G75" s="11"/>
      <c r="H75" s="11"/>
      <c r="I75" s="71">
        <f t="shared" si="4"/>
        <v>0</v>
      </c>
      <c r="K75" s="42"/>
      <c r="L75" s="127" t="s">
        <v>116</v>
      </c>
      <c r="M75" s="8" t="e">
        <f>LOOKUP(K75,Name!A$1:B1016)</f>
        <v>#N/A</v>
      </c>
      <c r="N75" s="457"/>
      <c r="O75" s="457"/>
      <c r="P75" s="457"/>
      <c r="Q75" s="457"/>
      <c r="R75" s="457"/>
      <c r="S75" s="73">
        <f t="shared" si="5"/>
        <v>0</v>
      </c>
    </row>
    <row r="76" spans="1:19">
      <c r="A76" s="547"/>
      <c r="B76" s="577" t="s">
        <v>106</v>
      </c>
      <c r="C76" s="397" t="e">
        <f>LOOKUP(A76,Name!A$1:B980)</f>
        <v>#N/A</v>
      </c>
      <c r="D76" s="11"/>
      <c r="E76" s="11"/>
      <c r="F76" s="11"/>
      <c r="G76" s="11"/>
      <c r="H76" s="11"/>
      <c r="I76" s="550">
        <f t="shared" si="4"/>
        <v>0</v>
      </c>
      <c r="K76" s="42"/>
      <c r="L76" s="127" t="s">
        <v>116</v>
      </c>
      <c r="M76" s="8" t="e">
        <f>LOOKUP(K76,Name!A$1:B1023)</f>
        <v>#N/A</v>
      </c>
      <c r="N76" s="457"/>
      <c r="O76" s="457"/>
      <c r="P76" s="457"/>
      <c r="Q76" s="457"/>
      <c r="R76" s="457"/>
      <c r="S76" s="73">
        <f t="shared" si="5"/>
        <v>0</v>
      </c>
    </row>
    <row r="77" spans="1:19" ht="18.75" customHeight="1">
      <c r="A77" s="547"/>
      <c r="B77" s="577" t="s">
        <v>106</v>
      </c>
      <c r="C77" s="397" t="e">
        <f>LOOKUP(A77,Name!A$1:B979)</f>
        <v>#N/A</v>
      </c>
      <c r="D77" s="11"/>
      <c r="E77" s="11"/>
      <c r="F77" s="11"/>
      <c r="G77" s="11"/>
      <c r="H77" s="11"/>
      <c r="I77" s="71">
        <f t="shared" si="4"/>
        <v>0</v>
      </c>
      <c r="K77" s="547"/>
      <c r="L77" s="401" t="s">
        <v>116</v>
      </c>
      <c r="M77" s="397" t="e">
        <f>LOOKUP(K77,Name!A$1:B1011)</f>
        <v>#N/A</v>
      </c>
      <c r="N77" s="457"/>
      <c r="O77" s="457"/>
      <c r="P77" s="457"/>
      <c r="Q77" s="457"/>
      <c r="R77" s="457"/>
      <c r="S77" s="546">
        <f t="shared" si="5"/>
        <v>0</v>
      </c>
    </row>
    <row r="78" spans="1:19">
      <c r="A78" s="42"/>
      <c r="B78" s="578" t="s">
        <v>106</v>
      </c>
      <c r="C78" s="8" t="e">
        <f>LOOKUP(A78,Name!A$1:B983)</f>
        <v>#N/A</v>
      </c>
      <c r="D78" s="11"/>
      <c r="E78" s="11"/>
      <c r="F78" s="11"/>
      <c r="G78" s="11"/>
      <c r="H78" s="11"/>
      <c r="I78" s="71">
        <f t="shared" si="4"/>
        <v>0</v>
      </c>
      <c r="K78" s="42"/>
      <c r="L78" s="127" t="s">
        <v>116</v>
      </c>
      <c r="M78" s="8" t="e">
        <f>LOOKUP(K78,Name!A$1:B1015)</f>
        <v>#N/A</v>
      </c>
      <c r="N78" s="457"/>
      <c r="O78" s="457"/>
      <c r="P78" s="457"/>
      <c r="Q78" s="457"/>
      <c r="R78" s="457"/>
      <c r="S78" s="73">
        <f t="shared" si="5"/>
        <v>0</v>
      </c>
    </row>
    <row r="79" spans="1:19" ht="18" customHeight="1">
      <c r="A79" s="42"/>
      <c r="B79" s="578" t="s">
        <v>106</v>
      </c>
      <c r="C79" s="8" t="e">
        <f>LOOKUP(A79,Name!A$1:B986)</f>
        <v>#N/A</v>
      </c>
      <c r="D79" s="11"/>
      <c r="E79" s="11"/>
      <c r="F79" s="11"/>
      <c r="G79" s="11"/>
      <c r="H79" s="11"/>
      <c r="I79" s="71">
        <f t="shared" si="4"/>
        <v>0</v>
      </c>
      <c r="K79" s="42"/>
      <c r="L79" s="127" t="s">
        <v>116</v>
      </c>
      <c r="M79" s="8" t="e">
        <f>LOOKUP(K79,Name!A$1:B1022)</f>
        <v>#N/A</v>
      </c>
      <c r="N79" s="457"/>
      <c r="O79" s="457"/>
      <c r="P79" s="457"/>
      <c r="Q79" s="457"/>
      <c r="R79" s="457"/>
      <c r="S79" s="73">
        <f t="shared" si="5"/>
        <v>0</v>
      </c>
    </row>
    <row r="80" spans="1:19">
      <c r="A80" s="42"/>
      <c r="B80" s="578" t="s">
        <v>106</v>
      </c>
      <c r="C80" s="8" t="e">
        <f>LOOKUP(A80,Name!A$1:B978)</f>
        <v>#N/A</v>
      </c>
      <c r="D80" s="11"/>
      <c r="E80" s="11"/>
      <c r="F80" s="11"/>
      <c r="G80" s="11"/>
      <c r="H80" s="11"/>
      <c r="I80" s="71">
        <f t="shared" si="4"/>
        <v>0</v>
      </c>
      <c r="K80" s="42"/>
      <c r="L80" s="127" t="s">
        <v>116</v>
      </c>
      <c r="M80" s="8" t="e">
        <f>LOOKUP(K80,Name!A$1:B1025)</f>
        <v>#N/A</v>
      </c>
      <c r="N80" s="457"/>
      <c r="O80" s="457"/>
      <c r="P80" s="457"/>
      <c r="Q80" s="457"/>
      <c r="R80" s="457"/>
      <c r="S80" s="73">
        <f t="shared" si="5"/>
        <v>0</v>
      </c>
    </row>
    <row r="81" spans="1:19">
      <c r="A81" s="547"/>
      <c r="B81" s="577" t="s">
        <v>106</v>
      </c>
      <c r="C81" s="397" t="e">
        <f>LOOKUP(A81,Name!A$1:B982)</f>
        <v>#N/A</v>
      </c>
      <c r="D81" s="11"/>
      <c r="E81" s="11"/>
      <c r="F81" s="11"/>
      <c r="G81" s="11"/>
      <c r="H81" s="11"/>
      <c r="I81" s="550">
        <f t="shared" si="4"/>
        <v>0</v>
      </c>
      <c r="K81" s="370"/>
      <c r="L81" s="127" t="s">
        <v>116</v>
      </c>
      <c r="M81" s="8" t="e">
        <f>LOOKUP(K81,Name!A$1:B1015)</f>
        <v>#N/A</v>
      </c>
      <c r="N81" s="457"/>
      <c r="O81" s="457"/>
      <c r="P81" s="457"/>
      <c r="Q81" s="457"/>
      <c r="R81" s="457"/>
      <c r="S81" s="73">
        <f t="shared" si="5"/>
        <v>0</v>
      </c>
    </row>
    <row r="82" spans="1:19" ht="16.5" thickBot="1">
      <c r="A82" s="42"/>
      <c r="B82" s="578" t="s">
        <v>106</v>
      </c>
      <c r="C82" s="8" t="e">
        <f>LOOKUP(A82,Name!A$1:B984)</f>
        <v>#N/A</v>
      </c>
      <c r="D82" s="11"/>
      <c r="E82" s="11"/>
      <c r="F82" s="11"/>
      <c r="G82" s="11"/>
      <c r="H82" s="11"/>
      <c r="I82" s="71">
        <f t="shared" si="4"/>
        <v>0</v>
      </c>
      <c r="K82" s="44"/>
      <c r="L82" s="371" t="s">
        <v>116</v>
      </c>
      <c r="M82" s="45" t="e">
        <f>LOOKUP(K82,Name!A$1:B1024)</f>
        <v>#N/A</v>
      </c>
      <c r="N82" s="457"/>
      <c r="O82" s="457"/>
      <c r="P82" s="457"/>
      <c r="Q82" s="457"/>
      <c r="R82" s="457"/>
      <c r="S82" s="372">
        <f t="shared" si="5"/>
        <v>0</v>
      </c>
    </row>
    <row r="83" spans="1:19" ht="17.25" customHeight="1" thickBot="1">
      <c r="A83" s="579"/>
      <c r="B83" s="577" t="s">
        <v>106</v>
      </c>
      <c r="C83" s="397" t="e">
        <f>LOOKUP(A83,Name!A$1:B976)</f>
        <v>#N/A</v>
      </c>
      <c r="D83" s="11"/>
      <c r="E83" s="11"/>
      <c r="F83" s="11"/>
      <c r="G83" s="11"/>
      <c r="H83" s="11"/>
      <c r="I83" s="550">
        <f t="shared" si="4"/>
        <v>0</v>
      </c>
      <c r="K83" s="366" t="s">
        <v>0</v>
      </c>
      <c r="L83" s="366" t="s">
        <v>296</v>
      </c>
      <c r="M83" s="366" t="s">
        <v>35</v>
      </c>
      <c r="N83" s="327" t="s">
        <v>58</v>
      </c>
      <c r="O83" s="327" t="s">
        <v>1</v>
      </c>
      <c r="P83" s="327" t="s">
        <v>2</v>
      </c>
      <c r="Q83" s="327" t="s">
        <v>3</v>
      </c>
      <c r="R83" s="328" t="s">
        <v>4</v>
      </c>
      <c r="S83" s="485" t="s">
        <v>324</v>
      </c>
    </row>
    <row r="84" spans="1:19" ht="16.5" thickBot="1">
      <c r="A84" s="44"/>
      <c r="B84" s="578" t="s">
        <v>106</v>
      </c>
      <c r="C84" s="8" t="e">
        <f>LOOKUP(A84,Name!A$1:B985)</f>
        <v>#N/A</v>
      </c>
      <c r="D84" s="11"/>
      <c r="E84" s="11"/>
      <c r="F84" s="11"/>
      <c r="G84" s="11"/>
      <c r="H84" s="11"/>
      <c r="I84" s="75">
        <f t="shared" si="4"/>
        <v>0</v>
      </c>
    </row>
  </sheetData>
  <phoneticPr fontId="0" type="noConversion"/>
  <conditionalFormatting sqref="A86:B65536 K83:L83 A1:B43 A43:A84 K1:L66">
    <cfRule type="cellIs" dxfId="68" priority="7" stopIfTrue="1" operator="between">
      <formula>300</formula>
      <formula>399</formula>
    </cfRule>
    <cfRule type="cellIs" dxfId="67" priority="8" stopIfTrue="1" operator="between">
      <formula>600</formula>
      <formula>699</formula>
    </cfRule>
    <cfRule type="cellIs" dxfId="66" priority="9" stopIfTrue="1" operator="between">
      <formula>500</formula>
      <formula>599</formula>
    </cfRule>
  </conditionalFormatting>
  <conditionalFormatting sqref="B71:B84 A44:B70 A67:A71 K67:L82">
    <cfRule type="cellIs" dxfId="65" priority="10" stopIfTrue="1" operator="between">
      <formula>300</formula>
      <formula>399</formula>
    </cfRule>
    <cfRule type="cellIs" dxfId="64" priority="11" stopIfTrue="1" operator="between">
      <formula>600</formula>
      <formula>699</formula>
    </cfRule>
    <cfRule type="cellIs" dxfId="63" priority="12" stopIfTrue="1" operator="between">
      <formula>500</formula>
      <formula>599</formula>
    </cfRule>
  </conditionalFormatting>
  <conditionalFormatting sqref="A86:A65536 A1:A84 K67:K83">
    <cfRule type="cellIs" dxfId="62" priority="5" operator="between">
      <formula>99</formula>
      <formula>199.5</formula>
    </cfRule>
    <cfRule type="cellIs" dxfId="61" priority="6" operator="between">
      <formula>400</formula>
      <formula>499.5</formula>
    </cfRule>
  </conditionalFormatting>
  <conditionalFormatting sqref="K1:K66">
    <cfRule type="cellIs" dxfId="60" priority="1" operator="between">
      <formula>99</formula>
      <formula>199</formula>
    </cfRule>
  </conditionalFormatting>
  <printOptions horizontalCentered="1"/>
  <pageMargins left="0.74803149606299213" right="0.74803149606299213" top="0.86614173228346458" bottom="0.78740157480314965" header="0.51181102362204722" footer="0.51181102362204722"/>
  <pageSetup paperSize="9" scale="54" orientation="portrait" horizontalDpi="300" verticalDpi="300" r:id="rId1"/>
  <headerFooter alignWithMargins="0">
    <oddHeader>&amp;L&amp;14Sportshall Athletics League&amp;C&amp;14Birmingham Division&amp;R&amp;14Season 2013 to 2014</oddHeader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9"/>
  <sheetViews>
    <sheetView topLeftCell="A59" zoomScaleNormal="100" workbookViewId="0">
      <selection activeCell="J95" sqref="J95"/>
    </sheetView>
  </sheetViews>
  <sheetFormatPr defaultRowHeight="15.75"/>
  <cols>
    <col min="1" max="1" width="5.28515625" style="20" customWidth="1"/>
    <col min="2" max="2" width="6.28515625" style="20" customWidth="1"/>
    <col min="3" max="3" width="22.85546875" style="642" customWidth="1"/>
    <col min="4" max="8" width="5.5703125" style="22" customWidth="1"/>
    <col min="9" max="9" width="5.85546875" style="22" customWidth="1"/>
    <col min="10" max="10" width="2.7109375" style="3" customWidth="1"/>
    <col min="11" max="11" width="5.28515625" style="3" customWidth="1"/>
    <col min="12" max="12" width="6.85546875" style="3" customWidth="1"/>
    <col min="13" max="13" width="21.5703125" style="3" customWidth="1"/>
    <col min="14" max="18" width="5.7109375" style="3" customWidth="1"/>
    <col min="19" max="19" width="6.5703125" style="3" customWidth="1"/>
    <col min="20" max="16384" width="9.140625" style="3"/>
  </cols>
  <sheetData>
    <row r="1" spans="1:19" ht="24" customHeight="1">
      <c r="A1" s="33" t="s">
        <v>0</v>
      </c>
      <c r="B1" s="34" t="s">
        <v>176</v>
      </c>
      <c r="C1" s="34" t="s">
        <v>345</v>
      </c>
      <c r="D1" s="40" t="s">
        <v>58</v>
      </c>
      <c r="E1" s="40" t="s">
        <v>1</v>
      </c>
      <c r="F1" s="40" t="s">
        <v>2</v>
      </c>
      <c r="G1" s="40" t="s">
        <v>3</v>
      </c>
      <c r="H1" s="40" t="s">
        <v>4</v>
      </c>
      <c r="I1" s="563" t="s">
        <v>318</v>
      </c>
      <c r="K1" s="33" t="s">
        <v>0</v>
      </c>
      <c r="L1" s="564" t="s">
        <v>176</v>
      </c>
      <c r="M1" s="34" t="s">
        <v>333</v>
      </c>
      <c r="N1" s="40" t="s">
        <v>58</v>
      </c>
      <c r="O1" s="40" t="s">
        <v>1</v>
      </c>
      <c r="P1" s="40" t="s">
        <v>2</v>
      </c>
      <c r="Q1" s="40" t="s">
        <v>3</v>
      </c>
      <c r="R1" s="40" t="s">
        <v>4</v>
      </c>
      <c r="S1" s="35" t="s">
        <v>318</v>
      </c>
    </row>
    <row r="2" spans="1:19" s="10" customFormat="1" ht="16.5" customHeight="1">
      <c r="A2" s="19"/>
      <c r="B2" s="127" t="s">
        <v>101</v>
      </c>
      <c r="C2" s="714" t="e">
        <f>LOOKUP(A2,Name!A$1:B1749)</f>
        <v>#N/A</v>
      </c>
      <c r="D2" s="449"/>
      <c r="E2" s="449"/>
      <c r="F2" s="449"/>
      <c r="G2" s="449"/>
      <c r="H2" s="449"/>
      <c r="I2" s="701">
        <f t="shared" ref="I2:I31" si="0">MIN(D2:H2)</f>
        <v>0</v>
      </c>
      <c r="K2" s="19"/>
      <c r="L2" s="324" t="s">
        <v>103</v>
      </c>
      <c r="M2" s="8" t="e">
        <f>LOOKUP(K2,Name!A$1:B1994)</f>
        <v>#N/A</v>
      </c>
      <c r="N2" s="555"/>
      <c r="O2" s="555"/>
      <c r="P2" s="555"/>
      <c r="Q2" s="555"/>
      <c r="R2" s="555"/>
      <c r="S2" s="330">
        <f t="shared" ref="S2:S31" si="1">MAX(N2:R2)</f>
        <v>0</v>
      </c>
    </row>
    <row r="3" spans="1:19" ht="16.5" customHeight="1">
      <c r="A3" s="19"/>
      <c r="B3" s="127" t="s">
        <v>101</v>
      </c>
      <c r="C3" s="640" t="e">
        <f>LOOKUP(A3,Name!A$1:B1750)</f>
        <v>#N/A</v>
      </c>
      <c r="D3" s="449"/>
      <c r="E3" s="449"/>
      <c r="F3" s="449"/>
      <c r="G3" s="449"/>
      <c r="H3" s="449"/>
      <c r="I3" s="15">
        <f t="shared" si="0"/>
        <v>0</v>
      </c>
      <c r="K3" s="19"/>
      <c r="L3" s="324" t="s">
        <v>103</v>
      </c>
      <c r="M3" s="8" t="e">
        <f>LOOKUP(K3,Name!A$1:B1995)</f>
        <v>#N/A</v>
      </c>
      <c r="N3" s="555"/>
      <c r="O3" s="555"/>
      <c r="P3" s="555"/>
      <c r="Q3" s="555"/>
      <c r="R3" s="555"/>
      <c r="S3" s="13">
        <f t="shared" si="1"/>
        <v>0</v>
      </c>
    </row>
    <row r="4" spans="1:19" ht="16.5" customHeight="1">
      <c r="A4" s="19"/>
      <c r="B4" s="127" t="s">
        <v>101</v>
      </c>
      <c r="C4" s="640" t="e">
        <f>LOOKUP(A4,Name!A$1:B1752)</f>
        <v>#N/A</v>
      </c>
      <c r="D4" s="449"/>
      <c r="E4" s="449"/>
      <c r="F4" s="449"/>
      <c r="G4" s="449"/>
      <c r="H4" s="449"/>
      <c r="I4" s="15">
        <f t="shared" si="0"/>
        <v>0</v>
      </c>
      <c r="K4" s="19"/>
      <c r="L4" s="324" t="s">
        <v>103</v>
      </c>
      <c r="M4" s="8" t="e">
        <f>LOOKUP(K4,Name!A$1:B1987)</f>
        <v>#N/A</v>
      </c>
      <c r="N4" s="555"/>
      <c r="O4" s="555"/>
      <c r="P4" s="555"/>
      <c r="Q4" s="555"/>
      <c r="R4" s="555"/>
      <c r="S4" s="670">
        <f t="shared" si="1"/>
        <v>0</v>
      </c>
    </row>
    <row r="5" spans="1:19" ht="16.5" customHeight="1">
      <c r="A5" s="19"/>
      <c r="B5" s="127" t="s">
        <v>101</v>
      </c>
      <c r="C5" s="640" t="e">
        <f>LOOKUP(A5,Name!A$1:B1750)</f>
        <v>#N/A</v>
      </c>
      <c r="D5" s="449"/>
      <c r="E5" s="449"/>
      <c r="F5" s="449"/>
      <c r="G5" s="449"/>
      <c r="H5" s="449"/>
      <c r="I5" s="15">
        <f t="shared" si="0"/>
        <v>0</v>
      </c>
      <c r="K5" s="19"/>
      <c r="L5" s="324" t="s">
        <v>103</v>
      </c>
      <c r="M5" s="8" t="e">
        <f>LOOKUP(K5,Name!A$1:B1985)</f>
        <v>#N/A</v>
      </c>
      <c r="N5" s="555"/>
      <c r="O5" s="555"/>
      <c r="P5" s="555"/>
      <c r="Q5" s="555"/>
      <c r="R5" s="555"/>
      <c r="S5" s="13">
        <f t="shared" si="1"/>
        <v>0</v>
      </c>
    </row>
    <row r="6" spans="1:19" ht="16.5" customHeight="1">
      <c r="A6" s="396"/>
      <c r="B6" s="127" t="s">
        <v>101</v>
      </c>
      <c r="C6" s="641" t="e">
        <f>LOOKUP(A6,Name!A$1:B1759)</f>
        <v>#N/A</v>
      </c>
      <c r="D6" s="449"/>
      <c r="E6" s="449"/>
      <c r="F6" s="449"/>
      <c r="G6" s="449"/>
      <c r="H6" s="449"/>
      <c r="I6" s="398">
        <f t="shared" si="0"/>
        <v>0</v>
      </c>
      <c r="K6" s="19"/>
      <c r="L6" s="324" t="s">
        <v>103</v>
      </c>
      <c r="M6" s="8" t="e">
        <f>LOOKUP(K6,Name!A$1:B1995)</f>
        <v>#N/A</v>
      </c>
      <c r="N6" s="555"/>
      <c r="O6" s="555"/>
      <c r="P6" s="555"/>
      <c r="Q6" s="555"/>
      <c r="R6" s="555"/>
      <c r="S6" s="13">
        <f t="shared" si="1"/>
        <v>0</v>
      </c>
    </row>
    <row r="7" spans="1:19" ht="16.5" customHeight="1">
      <c r="A7" s="19"/>
      <c r="B7" s="127" t="s">
        <v>101</v>
      </c>
      <c r="C7" s="640" t="e">
        <f>LOOKUP(A7,Name!A$1:B1753)</f>
        <v>#N/A</v>
      </c>
      <c r="D7" s="449"/>
      <c r="E7" s="449"/>
      <c r="F7" s="449"/>
      <c r="G7" s="449"/>
      <c r="H7" s="449"/>
      <c r="I7" s="15">
        <f t="shared" si="0"/>
        <v>0</v>
      </c>
      <c r="K7" s="19"/>
      <c r="L7" s="324" t="s">
        <v>103</v>
      </c>
      <c r="M7" s="8" t="e">
        <f>LOOKUP(K7,Name!A$1:B1995)</f>
        <v>#N/A</v>
      </c>
      <c r="N7" s="555"/>
      <c r="O7" s="555"/>
      <c r="P7" s="555"/>
      <c r="Q7" s="555"/>
      <c r="R7" s="555"/>
      <c r="S7" s="13">
        <f t="shared" si="1"/>
        <v>0</v>
      </c>
    </row>
    <row r="8" spans="1:19" ht="16.5" customHeight="1">
      <c r="A8" s="19"/>
      <c r="B8" s="127" t="s">
        <v>101</v>
      </c>
      <c r="C8" s="640" t="e">
        <f>LOOKUP(A8,Name!A$1:B1750)</f>
        <v>#N/A</v>
      </c>
      <c r="D8" s="449"/>
      <c r="E8" s="449"/>
      <c r="F8" s="449"/>
      <c r="G8" s="449"/>
      <c r="H8" s="449"/>
      <c r="I8" s="15">
        <f t="shared" si="0"/>
        <v>0</v>
      </c>
      <c r="K8" s="19"/>
      <c r="L8" s="324" t="s">
        <v>103</v>
      </c>
      <c r="M8" s="8" t="e">
        <f>LOOKUP(K8,Name!A$1:B1988)</f>
        <v>#N/A</v>
      </c>
      <c r="N8" s="555"/>
      <c r="O8" s="555"/>
      <c r="P8" s="555"/>
      <c r="Q8" s="555"/>
      <c r="R8" s="555"/>
      <c r="S8" s="13">
        <f t="shared" si="1"/>
        <v>0</v>
      </c>
    </row>
    <row r="9" spans="1:19" ht="16.5" customHeight="1">
      <c r="A9" s="19"/>
      <c r="B9" s="127" t="s">
        <v>101</v>
      </c>
      <c r="C9" s="640" t="e">
        <f>LOOKUP(A9,Name!A$1:B1763)</f>
        <v>#N/A</v>
      </c>
      <c r="D9" s="449"/>
      <c r="E9" s="449"/>
      <c r="F9" s="449"/>
      <c r="G9" s="449"/>
      <c r="H9" s="449"/>
      <c r="I9" s="15">
        <f t="shared" si="0"/>
        <v>0</v>
      </c>
      <c r="K9" s="19"/>
      <c r="L9" s="324" t="s">
        <v>103</v>
      </c>
      <c r="M9" s="8" t="e">
        <f>LOOKUP(K9,Name!A$1:B1994)</f>
        <v>#N/A</v>
      </c>
      <c r="N9" s="555"/>
      <c r="O9" s="555"/>
      <c r="P9" s="555"/>
      <c r="Q9" s="555"/>
      <c r="R9" s="555"/>
      <c r="S9" s="13">
        <f t="shared" si="1"/>
        <v>0</v>
      </c>
    </row>
    <row r="10" spans="1:19" ht="16.5" customHeight="1">
      <c r="A10" s="19"/>
      <c r="B10" s="127" t="s">
        <v>101</v>
      </c>
      <c r="C10" s="640" t="e">
        <f>LOOKUP(A10,Name!A$1:B1756)</f>
        <v>#N/A</v>
      </c>
      <c r="D10" s="449"/>
      <c r="E10" s="449"/>
      <c r="F10" s="449"/>
      <c r="G10" s="449"/>
      <c r="H10" s="449"/>
      <c r="I10" s="15">
        <f t="shared" si="0"/>
        <v>0</v>
      </c>
      <c r="K10" s="19"/>
      <c r="L10" s="324" t="s">
        <v>103</v>
      </c>
      <c r="M10" s="8" t="e">
        <f>LOOKUP(K10,Name!A$1:B1994)</f>
        <v>#N/A</v>
      </c>
      <c r="N10" s="555"/>
      <c r="O10" s="555"/>
      <c r="P10" s="555"/>
      <c r="Q10" s="555"/>
      <c r="R10" s="555"/>
      <c r="S10" s="13">
        <f t="shared" si="1"/>
        <v>0</v>
      </c>
    </row>
    <row r="11" spans="1:19" s="399" customFormat="1" ht="16.5" customHeight="1">
      <c r="A11" s="19"/>
      <c r="B11" s="127" t="s">
        <v>101</v>
      </c>
      <c r="C11" s="640" t="e">
        <f>LOOKUP(A11,Name!A$1:B1754)</f>
        <v>#N/A</v>
      </c>
      <c r="D11" s="449"/>
      <c r="E11" s="449"/>
      <c r="F11" s="449"/>
      <c r="G11" s="449"/>
      <c r="H11" s="449"/>
      <c r="I11" s="15">
        <f t="shared" si="0"/>
        <v>0</v>
      </c>
      <c r="K11" s="19"/>
      <c r="L11" s="324" t="s">
        <v>103</v>
      </c>
      <c r="M11" s="8" t="e">
        <f>LOOKUP(K11,Name!A$1:B1996)</f>
        <v>#N/A</v>
      </c>
      <c r="N11" s="555"/>
      <c r="O11" s="555"/>
      <c r="P11" s="555"/>
      <c r="Q11" s="555"/>
      <c r="R11" s="555"/>
      <c r="S11" s="13">
        <f t="shared" si="1"/>
        <v>0</v>
      </c>
    </row>
    <row r="12" spans="1:19" ht="16.5" customHeight="1">
      <c r="A12" s="19"/>
      <c r="B12" s="127" t="s">
        <v>101</v>
      </c>
      <c r="C12" s="640" t="e">
        <f>LOOKUP(A12,Name!A$1:B1762)</f>
        <v>#N/A</v>
      </c>
      <c r="D12" s="449"/>
      <c r="E12" s="449"/>
      <c r="F12" s="449"/>
      <c r="G12" s="449"/>
      <c r="H12" s="449"/>
      <c r="I12" s="15">
        <f t="shared" si="0"/>
        <v>0</v>
      </c>
      <c r="K12" s="19"/>
      <c r="L12" s="324" t="s">
        <v>103</v>
      </c>
      <c r="M12" s="8" t="e">
        <f>LOOKUP(K12,Name!A$1:B1991)</f>
        <v>#N/A</v>
      </c>
      <c r="N12" s="555"/>
      <c r="O12" s="555"/>
      <c r="P12" s="555"/>
      <c r="Q12" s="555"/>
      <c r="R12" s="555"/>
      <c r="S12" s="13">
        <f t="shared" si="1"/>
        <v>0</v>
      </c>
    </row>
    <row r="13" spans="1:19" ht="16.5" customHeight="1">
      <c r="A13" s="19"/>
      <c r="B13" s="127" t="s">
        <v>101</v>
      </c>
      <c r="C13" s="641" t="e">
        <f>LOOKUP(A13,Name!A$1:B1760)</f>
        <v>#N/A</v>
      </c>
      <c r="D13" s="449"/>
      <c r="E13" s="449"/>
      <c r="F13" s="449"/>
      <c r="G13" s="449"/>
      <c r="H13" s="449"/>
      <c r="I13" s="398">
        <f t="shared" si="0"/>
        <v>0</v>
      </c>
      <c r="K13" s="19"/>
      <c r="L13" s="324" t="s">
        <v>103</v>
      </c>
      <c r="M13" s="8" t="e">
        <f>LOOKUP(K13,Name!A$1:B1989)</f>
        <v>#N/A</v>
      </c>
      <c r="N13" s="555"/>
      <c r="O13" s="555"/>
      <c r="P13" s="555"/>
      <c r="Q13" s="555"/>
      <c r="R13" s="555"/>
      <c r="S13" s="13">
        <f t="shared" si="1"/>
        <v>0</v>
      </c>
    </row>
    <row r="14" spans="1:19">
      <c r="A14" s="19"/>
      <c r="B14" s="127" t="s">
        <v>101</v>
      </c>
      <c r="C14" s="640" t="e">
        <f>LOOKUP(A14,Name!A$1:B1761)</f>
        <v>#N/A</v>
      </c>
      <c r="D14" s="449"/>
      <c r="E14" s="449"/>
      <c r="F14" s="449"/>
      <c r="G14" s="449"/>
      <c r="H14" s="449"/>
      <c r="I14" s="15">
        <f t="shared" si="0"/>
        <v>0</v>
      </c>
      <c r="K14" s="19"/>
      <c r="L14" s="324" t="s">
        <v>103</v>
      </c>
      <c r="M14" s="8" t="e">
        <f>LOOKUP(K14,Name!A$1:B1989)</f>
        <v>#N/A</v>
      </c>
      <c r="N14" s="555"/>
      <c r="O14" s="555"/>
      <c r="P14" s="555"/>
      <c r="Q14" s="555"/>
      <c r="R14" s="555"/>
      <c r="S14" s="13">
        <f t="shared" si="1"/>
        <v>0</v>
      </c>
    </row>
    <row r="15" spans="1:19" ht="16.5" customHeight="1">
      <c r="A15" s="19"/>
      <c r="B15" s="127" t="s">
        <v>101</v>
      </c>
      <c r="C15" s="640" t="e">
        <f>LOOKUP(A15,Name!A$1:B1754)</f>
        <v>#N/A</v>
      </c>
      <c r="D15" s="449"/>
      <c r="E15" s="449"/>
      <c r="F15" s="449"/>
      <c r="G15" s="449"/>
      <c r="H15" s="449"/>
      <c r="I15" s="15">
        <f t="shared" si="0"/>
        <v>0</v>
      </c>
      <c r="K15" s="19"/>
      <c r="L15" s="324" t="s">
        <v>103</v>
      </c>
      <c r="M15" s="8" t="e">
        <f>LOOKUP(K15,Name!A$1:B1993)</f>
        <v>#N/A</v>
      </c>
      <c r="N15" s="555"/>
      <c r="O15" s="555"/>
      <c r="P15" s="555"/>
      <c r="Q15" s="555"/>
      <c r="R15" s="555"/>
      <c r="S15" s="13">
        <f t="shared" si="1"/>
        <v>0</v>
      </c>
    </row>
    <row r="16" spans="1:19" ht="16.5" customHeight="1">
      <c r="A16" s="19"/>
      <c r="B16" s="127" t="s">
        <v>101</v>
      </c>
      <c r="C16" s="640" t="e">
        <f>LOOKUP(A16,Name!A$1:B1755)</f>
        <v>#N/A</v>
      </c>
      <c r="D16" s="449"/>
      <c r="E16" s="449"/>
      <c r="F16" s="449"/>
      <c r="G16" s="449"/>
      <c r="H16" s="449"/>
      <c r="I16" s="15">
        <f t="shared" si="0"/>
        <v>0</v>
      </c>
      <c r="K16" s="19"/>
      <c r="L16" s="324" t="s">
        <v>103</v>
      </c>
      <c r="M16" s="8" t="e">
        <f>LOOKUP(K16,Name!A$1:B1988)</f>
        <v>#N/A</v>
      </c>
      <c r="N16" s="555"/>
      <c r="O16" s="555"/>
      <c r="P16" s="555"/>
      <c r="Q16" s="555"/>
      <c r="R16" s="555"/>
      <c r="S16" s="13">
        <f t="shared" si="1"/>
        <v>0</v>
      </c>
    </row>
    <row r="17" spans="1:19" ht="16.5" customHeight="1">
      <c r="A17" s="19"/>
      <c r="B17" s="127" t="s">
        <v>101</v>
      </c>
      <c r="C17" s="640" t="e">
        <f>LOOKUP(A17,Name!A$1:B1755)</f>
        <v>#N/A</v>
      </c>
      <c r="D17" s="449"/>
      <c r="E17" s="449"/>
      <c r="F17" s="449"/>
      <c r="G17" s="449"/>
      <c r="H17" s="449"/>
      <c r="I17" s="15">
        <f t="shared" si="0"/>
        <v>0</v>
      </c>
      <c r="K17" s="19"/>
      <c r="L17" s="324" t="s">
        <v>103</v>
      </c>
      <c r="M17" s="8" t="e">
        <f>LOOKUP(K17,Name!A$1:B1997)</f>
        <v>#N/A</v>
      </c>
      <c r="N17" s="555"/>
      <c r="O17" s="555"/>
      <c r="P17" s="555"/>
      <c r="Q17" s="555"/>
      <c r="R17" s="555"/>
      <c r="S17" s="13">
        <f t="shared" si="1"/>
        <v>0</v>
      </c>
    </row>
    <row r="18" spans="1:19" ht="16.5" customHeight="1">
      <c r="A18" s="19"/>
      <c r="B18" s="127" t="s">
        <v>101</v>
      </c>
      <c r="C18" s="640" t="e">
        <f>LOOKUP(A18,Name!A$1:B1756)</f>
        <v>#N/A</v>
      </c>
      <c r="D18" s="449"/>
      <c r="E18" s="449"/>
      <c r="F18" s="449"/>
      <c r="G18" s="449"/>
      <c r="H18" s="449"/>
      <c r="I18" s="15">
        <f t="shared" si="0"/>
        <v>0</v>
      </c>
      <c r="K18" s="19"/>
      <c r="L18" s="324" t="s">
        <v>103</v>
      </c>
      <c r="M18" s="8" t="e">
        <f>LOOKUP(K18,Name!A$1:B1986)</f>
        <v>#N/A</v>
      </c>
      <c r="N18" s="555"/>
      <c r="O18" s="555"/>
      <c r="P18" s="555"/>
      <c r="Q18" s="555"/>
      <c r="R18" s="555"/>
      <c r="S18" s="13">
        <f t="shared" si="1"/>
        <v>0</v>
      </c>
    </row>
    <row r="19" spans="1:19" ht="16.5" customHeight="1">
      <c r="A19" s="19"/>
      <c r="B19" s="127" t="s">
        <v>101</v>
      </c>
      <c r="C19" s="640" t="e">
        <f>LOOKUP(A19,Name!A$1:B1761)</f>
        <v>#N/A</v>
      </c>
      <c r="D19" s="449"/>
      <c r="E19" s="449"/>
      <c r="F19" s="449"/>
      <c r="G19" s="449"/>
      <c r="H19" s="449"/>
      <c r="I19" s="15">
        <f t="shared" si="0"/>
        <v>0</v>
      </c>
      <c r="K19" s="19"/>
      <c r="L19" s="559" t="s">
        <v>103</v>
      </c>
      <c r="M19" s="397" t="e">
        <f>LOOKUP(K19,Name!A$1:B1992)</f>
        <v>#N/A</v>
      </c>
      <c r="N19" s="555"/>
      <c r="O19" s="555"/>
      <c r="P19" s="555"/>
      <c r="Q19" s="555"/>
      <c r="R19" s="555"/>
      <c r="S19" s="560">
        <f t="shared" si="1"/>
        <v>0</v>
      </c>
    </row>
    <row r="20" spans="1:19" ht="16.5" customHeight="1">
      <c r="A20" s="19"/>
      <c r="B20" s="127" t="s">
        <v>101</v>
      </c>
      <c r="C20" s="640" t="e">
        <f>LOOKUP(A20,Name!A$1:B1756)</f>
        <v>#N/A</v>
      </c>
      <c r="D20" s="449"/>
      <c r="E20" s="449"/>
      <c r="F20" s="449"/>
      <c r="G20" s="449"/>
      <c r="H20" s="449"/>
      <c r="I20" s="15">
        <f t="shared" si="0"/>
        <v>0</v>
      </c>
      <c r="K20" s="19"/>
      <c r="L20" s="324" t="s">
        <v>103</v>
      </c>
      <c r="M20" s="8" t="e">
        <f>LOOKUP(K20,Name!A$1:B1995)</f>
        <v>#N/A</v>
      </c>
      <c r="N20" s="555"/>
      <c r="O20" s="555"/>
      <c r="P20" s="555"/>
      <c r="Q20" s="555"/>
      <c r="R20" s="555"/>
      <c r="S20" s="13">
        <f t="shared" si="1"/>
        <v>0</v>
      </c>
    </row>
    <row r="21" spans="1:19" ht="16.5" customHeight="1">
      <c r="A21" s="19"/>
      <c r="B21" s="127" t="s">
        <v>101</v>
      </c>
      <c r="C21" s="640" t="e">
        <f>LOOKUP(A21,Name!A$1:B1760)</f>
        <v>#N/A</v>
      </c>
      <c r="D21" s="449"/>
      <c r="E21" s="449"/>
      <c r="F21" s="449"/>
      <c r="G21" s="449"/>
      <c r="H21" s="449"/>
      <c r="I21" s="15">
        <f t="shared" si="0"/>
        <v>0</v>
      </c>
      <c r="K21" s="19"/>
      <c r="L21" s="324" t="s">
        <v>103</v>
      </c>
      <c r="M21" s="8" t="e">
        <f>LOOKUP(K21,Name!A$1:B1998)</f>
        <v>#N/A</v>
      </c>
      <c r="N21" s="555"/>
      <c r="O21" s="555"/>
      <c r="P21" s="555"/>
      <c r="Q21" s="555"/>
      <c r="R21" s="555"/>
      <c r="S21" s="13">
        <f t="shared" si="1"/>
        <v>0</v>
      </c>
    </row>
    <row r="22" spans="1:19" ht="16.5" customHeight="1">
      <c r="A22" s="19"/>
      <c r="B22" s="127" t="s">
        <v>101</v>
      </c>
      <c r="C22" s="640" t="e">
        <f>LOOKUP(A22,Name!A$1:B1751)</f>
        <v>#N/A</v>
      </c>
      <c r="D22" s="449"/>
      <c r="E22" s="449"/>
      <c r="F22" s="449"/>
      <c r="G22" s="449"/>
      <c r="H22" s="449"/>
      <c r="I22" s="15">
        <f t="shared" si="0"/>
        <v>0</v>
      </c>
      <c r="K22" s="19"/>
      <c r="L22" s="324" t="s">
        <v>103</v>
      </c>
      <c r="M22" s="8" t="e">
        <f>LOOKUP(K22,Name!A$1:B2001)</f>
        <v>#N/A</v>
      </c>
      <c r="N22" s="555"/>
      <c r="O22" s="555"/>
      <c r="P22" s="555"/>
      <c r="Q22" s="555"/>
      <c r="R22" s="555"/>
      <c r="S22" s="13">
        <f t="shared" si="1"/>
        <v>0</v>
      </c>
    </row>
    <row r="23" spans="1:19" ht="16.5" customHeight="1">
      <c r="A23" s="19"/>
      <c r="B23" s="127" t="s">
        <v>101</v>
      </c>
      <c r="C23" s="640" t="e">
        <f>LOOKUP(A23,Name!A$1:B1763)</f>
        <v>#N/A</v>
      </c>
      <c r="D23" s="449"/>
      <c r="E23" s="449"/>
      <c r="F23" s="449"/>
      <c r="G23" s="449"/>
      <c r="H23" s="449"/>
      <c r="I23" s="15">
        <f t="shared" si="0"/>
        <v>0</v>
      </c>
      <c r="K23" s="19"/>
      <c r="L23" s="324" t="s">
        <v>103</v>
      </c>
      <c r="M23" s="8" t="e">
        <f>LOOKUP(K23,Name!A$1:B1990)</f>
        <v>#N/A</v>
      </c>
      <c r="N23" s="555"/>
      <c r="O23" s="555"/>
      <c r="P23" s="555"/>
      <c r="Q23" s="555"/>
      <c r="R23" s="555"/>
      <c r="S23" s="13">
        <f t="shared" si="1"/>
        <v>0</v>
      </c>
    </row>
    <row r="24" spans="1:19">
      <c r="A24" s="19"/>
      <c r="B24" s="127" t="s">
        <v>101</v>
      </c>
      <c r="C24" s="640" t="e">
        <f>LOOKUP(A24,Name!A$1:B1756)</f>
        <v>#N/A</v>
      </c>
      <c r="D24" s="449"/>
      <c r="E24" s="449"/>
      <c r="F24" s="449"/>
      <c r="G24" s="449"/>
      <c r="H24" s="449"/>
      <c r="I24" s="15">
        <f t="shared" si="0"/>
        <v>0</v>
      </c>
      <c r="K24" s="19"/>
      <c r="L24" s="324" t="s">
        <v>103</v>
      </c>
      <c r="M24" s="8" t="e">
        <f>LOOKUP(K24,Name!A$1:B1996)</f>
        <v>#N/A</v>
      </c>
      <c r="N24" s="555"/>
      <c r="O24" s="555"/>
      <c r="P24" s="555"/>
      <c r="Q24" s="555"/>
      <c r="R24" s="555"/>
      <c r="S24" s="13">
        <f t="shared" si="1"/>
        <v>0</v>
      </c>
    </row>
    <row r="25" spans="1:19">
      <c r="A25" s="19"/>
      <c r="B25" s="127" t="s">
        <v>101</v>
      </c>
      <c r="C25" s="640" t="e">
        <f>LOOKUP(A25,Name!A$1:B1757)</f>
        <v>#N/A</v>
      </c>
      <c r="D25" s="449"/>
      <c r="E25" s="449"/>
      <c r="F25" s="449"/>
      <c r="G25" s="449"/>
      <c r="H25" s="449"/>
      <c r="I25" s="15">
        <f t="shared" si="0"/>
        <v>0</v>
      </c>
      <c r="K25" s="19"/>
      <c r="L25" s="565" t="s">
        <v>104</v>
      </c>
      <c r="M25" s="700" t="e">
        <f>LOOKUP(K25,Name!A$1:B1728)</f>
        <v>#N/A</v>
      </c>
      <c r="N25" s="555"/>
      <c r="O25" s="555"/>
      <c r="P25" s="555"/>
      <c r="Q25" s="555"/>
      <c r="R25" s="555"/>
      <c r="S25" s="712">
        <f t="shared" si="1"/>
        <v>0</v>
      </c>
    </row>
    <row r="26" spans="1:19">
      <c r="A26" s="19"/>
      <c r="B26" s="127" t="s">
        <v>101</v>
      </c>
      <c r="C26" s="641" t="e">
        <f>LOOKUP(A26,Name!A$1:B1760)</f>
        <v>#N/A</v>
      </c>
      <c r="D26" s="449"/>
      <c r="E26" s="449"/>
      <c r="F26" s="449"/>
      <c r="G26" s="449"/>
      <c r="H26" s="449"/>
      <c r="I26" s="398">
        <f t="shared" si="0"/>
        <v>0</v>
      </c>
      <c r="K26" s="19"/>
      <c r="L26" s="565" t="s">
        <v>104</v>
      </c>
      <c r="M26" s="8" t="e">
        <f>LOOKUP(K26,Name!A$1:B1727)</f>
        <v>#N/A</v>
      </c>
      <c r="N26" s="555"/>
      <c r="O26" s="555"/>
      <c r="P26" s="555"/>
      <c r="Q26" s="555"/>
      <c r="R26" s="555"/>
      <c r="S26" s="13">
        <f t="shared" si="1"/>
        <v>0</v>
      </c>
    </row>
    <row r="27" spans="1:19">
      <c r="A27" s="19"/>
      <c r="B27" s="127" t="s">
        <v>101</v>
      </c>
      <c r="C27" s="641" t="e">
        <f>LOOKUP(A27,Name!A$1:B1758)</f>
        <v>#N/A</v>
      </c>
      <c r="D27" s="449"/>
      <c r="E27" s="449"/>
      <c r="F27" s="449"/>
      <c r="G27" s="449"/>
      <c r="H27" s="449"/>
      <c r="I27" s="15">
        <f t="shared" si="0"/>
        <v>0</v>
      </c>
      <c r="K27" s="19"/>
      <c r="L27" s="325" t="s">
        <v>104</v>
      </c>
      <c r="M27" s="8" t="e">
        <f>LOOKUP(K27,Name!A$1:B1728)</f>
        <v>#N/A</v>
      </c>
      <c r="N27" s="555"/>
      <c r="O27" s="555"/>
      <c r="P27" s="555"/>
      <c r="Q27" s="555"/>
      <c r="R27" s="555"/>
      <c r="S27" s="13">
        <f t="shared" si="1"/>
        <v>0</v>
      </c>
    </row>
    <row r="28" spans="1:19">
      <c r="A28" s="19"/>
      <c r="B28" s="127" t="s">
        <v>101</v>
      </c>
      <c r="C28" s="641" t="e">
        <f>LOOKUP(A28,Name!A$1:B1761)</f>
        <v>#N/A</v>
      </c>
      <c r="D28" s="449"/>
      <c r="E28" s="449"/>
      <c r="F28" s="449"/>
      <c r="G28" s="449"/>
      <c r="H28" s="449"/>
      <c r="I28" s="398">
        <f t="shared" si="0"/>
        <v>0</v>
      </c>
      <c r="K28" s="19"/>
      <c r="L28" s="325" t="s">
        <v>104</v>
      </c>
      <c r="M28" s="8" t="e">
        <f>LOOKUP(K28,Name!A$1:B1732)</f>
        <v>#N/A</v>
      </c>
      <c r="N28" s="555"/>
      <c r="O28" s="555"/>
      <c r="P28" s="555"/>
      <c r="Q28" s="555"/>
      <c r="R28" s="555"/>
      <c r="S28" s="13">
        <f t="shared" si="1"/>
        <v>0</v>
      </c>
    </row>
    <row r="29" spans="1:19">
      <c r="A29" s="19"/>
      <c r="B29" s="531" t="s">
        <v>102</v>
      </c>
      <c r="C29" s="641" t="e">
        <f>LOOKUP(A29,Name!A$1:B1762)</f>
        <v>#N/A</v>
      </c>
      <c r="D29" s="449"/>
      <c r="E29" s="449"/>
      <c r="F29" s="449"/>
      <c r="G29" s="449"/>
      <c r="H29" s="449"/>
      <c r="I29" s="701">
        <f t="shared" si="0"/>
        <v>0</v>
      </c>
      <c r="K29" s="19"/>
      <c r="L29" s="325" t="s">
        <v>104</v>
      </c>
      <c r="M29" s="8" t="e">
        <f>LOOKUP(K29,Name!A$1:B1726)</f>
        <v>#N/A</v>
      </c>
      <c r="N29" s="555"/>
      <c r="O29" s="555"/>
      <c r="P29" s="555"/>
      <c r="Q29" s="555"/>
      <c r="R29" s="555"/>
      <c r="S29" s="13">
        <f t="shared" si="1"/>
        <v>0</v>
      </c>
    </row>
    <row r="30" spans="1:19">
      <c r="A30" s="19"/>
      <c r="B30" s="531" t="s">
        <v>102</v>
      </c>
      <c r="C30" s="640" t="e">
        <f>LOOKUP(A30,Name!A$1:B1774)</f>
        <v>#N/A</v>
      </c>
      <c r="D30" s="449"/>
      <c r="E30" s="449"/>
      <c r="F30" s="449"/>
      <c r="G30" s="449"/>
      <c r="H30" s="449"/>
      <c r="I30" s="398">
        <f t="shared" si="0"/>
        <v>0</v>
      </c>
      <c r="K30" s="19"/>
      <c r="L30" s="325" t="s">
        <v>104</v>
      </c>
      <c r="M30" s="8" t="e">
        <f>LOOKUP(K30,Name!A$1:B1731)</f>
        <v>#N/A</v>
      </c>
      <c r="N30" s="555"/>
      <c r="O30" s="555"/>
      <c r="P30" s="555"/>
      <c r="Q30" s="555"/>
      <c r="R30" s="555"/>
      <c r="S30" s="13">
        <f t="shared" si="1"/>
        <v>0</v>
      </c>
    </row>
    <row r="31" spans="1:19">
      <c r="A31" s="19"/>
      <c r="B31" s="531" t="s">
        <v>102</v>
      </c>
      <c r="C31" s="640" t="e">
        <f>LOOKUP(A31,Name!A$1:B1774)</f>
        <v>#N/A</v>
      </c>
      <c r="D31" s="449"/>
      <c r="E31" s="449"/>
      <c r="F31" s="449"/>
      <c r="G31" s="449"/>
      <c r="H31" s="449"/>
      <c r="I31" s="15">
        <f t="shared" si="0"/>
        <v>0</v>
      </c>
      <c r="K31" s="19"/>
      <c r="L31" s="325" t="s">
        <v>104</v>
      </c>
      <c r="M31" s="8" t="e">
        <f>LOOKUP(K31,Name!A$1:B1730)</f>
        <v>#N/A</v>
      </c>
      <c r="N31" s="555"/>
      <c r="O31" s="555"/>
      <c r="P31" s="555"/>
      <c r="Q31" s="555"/>
      <c r="R31" s="555"/>
      <c r="S31" s="13">
        <f t="shared" si="1"/>
        <v>0</v>
      </c>
    </row>
    <row r="32" spans="1:19">
      <c r="A32" s="19"/>
      <c r="B32" s="531" t="s">
        <v>102</v>
      </c>
      <c r="C32" s="640" t="e">
        <f>LOOKUP(A32,Name!A$1:B1770)</f>
        <v>#N/A</v>
      </c>
      <c r="D32" s="449"/>
      <c r="E32" s="449"/>
      <c r="F32" s="449"/>
      <c r="G32" s="449"/>
      <c r="H32" s="449"/>
      <c r="I32" s="15">
        <f t="shared" ref="I32:I63" si="2">MIN(D32:H32)</f>
        <v>0</v>
      </c>
      <c r="K32" s="19"/>
      <c r="L32" s="325" t="s">
        <v>104</v>
      </c>
      <c r="M32" s="8" t="e">
        <f>LOOKUP(K32,Name!A$1:B1732)</f>
        <v>#N/A</v>
      </c>
      <c r="N32" s="555"/>
      <c r="O32" s="555"/>
      <c r="P32" s="555"/>
      <c r="Q32" s="555"/>
      <c r="R32" s="555"/>
      <c r="S32" s="13">
        <f t="shared" ref="S32:S63" si="3">MAX(N32:R32)</f>
        <v>0</v>
      </c>
    </row>
    <row r="33" spans="1:19">
      <c r="A33" s="19"/>
      <c r="B33" s="531" t="s">
        <v>102</v>
      </c>
      <c r="C33" s="640" t="e">
        <f>LOOKUP(A33,Name!A$1:B1766)</f>
        <v>#N/A</v>
      </c>
      <c r="D33" s="449"/>
      <c r="E33" s="449"/>
      <c r="F33" s="449"/>
      <c r="G33" s="449"/>
      <c r="H33" s="449"/>
      <c r="I33" s="15">
        <f t="shared" si="2"/>
        <v>0</v>
      </c>
      <c r="K33" s="19"/>
      <c r="L33" s="325" t="s">
        <v>104</v>
      </c>
      <c r="M33" s="8" t="e">
        <f>LOOKUP(K33,Name!A$1:B1729)</f>
        <v>#N/A</v>
      </c>
      <c r="N33" s="555"/>
      <c r="O33" s="555"/>
      <c r="P33" s="555"/>
      <c r="Q33" s="555"/>
      <c r="R33" s="555"/>
      <c r="S33" s="13">
        <f t="shared" si="3"/>
        <v>0</v>
      </c>
    </row>
    <row r="34" spans="1:19">
      <c r="A34" s="19"/>
      <c r="B34" s="531" t="s">
        <v>102</v>
      </c>
      <c r="C34" s="640" t="e">
        <f>LOOKUP(A34,Name!A$1:B1765)</f>
        <v>#N/A</v>
      </c>
      <c r="D34" s="449"/>
      <c r="E34" s="449"/>
      <c r="F34" s="449"/>
      <c r="G34" s="449"/>
      <c r="H34" s="449"/>
      <c r="I34" s="15">
        <f t="shared" si="2"/>
        <v>0</v>
      </c>
      <c r="K34" s="19"/>
      <c r="L34" s="325" t="s">
        <v>104</v>
      </c>
      <c r="M34" s="8" t="e">
        <f>LOOKUP(K34,Name!A$1:B1733)</f>
        <v>#N/A</v>
      </c>
      <c r="N34" s="555"/>
      <c r="O34" s="555"/>
      <c r="P34" s="555"/>
      <c r="Q34" s="555"/>
      <c r="R34" s="555"/>
      <c r="S34" s="13">
        <f t="shared" si="3"/>
        <v>0</v>
      </c>
    </row>
    <row r="35" spans="1:19">
      <c r="A35" s="19"/>
      <c r="B35" s="531" t="s">
        <v>102</v>
      </c>
      <c r="C35" s="640" t="e">
        <f>LOOKUP(A35,Name!A$1:B1770)</f>
        <v>#N/A</v>
      </c>
      <c r="D35" s="449"/>
      <c r="E35" s="449"/>
      <c r="F35" s="449"/>
      <c r="G35" s="449"/>
      <c r="H35" s="449"/>
      <c r="I35" s="15">
        <f t="shared" si="2"/>
        <v>0</v>
      </c>
      <c r="K35" s="19"/>
      <c r="L35" s="325" t="s">
        <v>104</v>
      </c>
      <c r="M35" s="8" t="e">
        <f>LOOKUP(K35,Name!A$1:B1734)</f>
        <v>#N/A</v>
      </c>
      <c r="N35" s="555"/>
      <c r="O35" s="555"/>
      <c r="P35" s="555"/>
      <c r="Q35" s="555"/>
      <c r="R35" s="555"/>
      <c r="S35" s="13">
        <f t="shared" si="3"/>
        <v>0</v>
      </c>
    </row>
    <row r="36" spans="1:19">
      <c r="A36" s="19"/>
      <c r="B36" s="531" t="s">
        <v>102</v>
      </c>
      <c r="C36" s="640" t="e">
        <f>LOOKUP(A36,Name!A$1:B1772)</f>
        <v>#N/A</v>
      </c>
      <c r="D36" s="449"/>
      <c r="E36" s="449"/>
      <c r="F36" s="449"/>
      <c r="G36" s="449"/>
      <c r="H36" s="449"/>
      <c r="I36" s="15">
        <f t="shared" si="2"/>
        <v>0</v>
      </c>
      <c r="K36" s="19"/>
      <c r="L36" s="325" t="s">
        <v>104</v>
      </c>
      <c r="M36" s="8" t="e">
        <f>LOOKUP(K36,Name!A$1:B1728)</f>
        <v>#N/A</v>
      </c>
      <c r="N36" s="555"/>
      <c r="O36" s="555"/>
      <c r="P36" s="555"/>
      <c r="Q36" s="555"/>
      <c r="R36" s="555"/>
      <c r="S36" s="13">
        <f t="shared" si="3"/>
        <v>0</v>
      </c>
    </row>
    <row r="37" spans="1:19" ht="18.75" customHeight="1">
      <c r="A37" s="19"/>
      <c r="B37" s="531" t="s">
        <v>102</v>
      </c>
      <c r="C37" s="640" t="e">
        <f>LOOKUP(A37,Name!A$1:B1766)</f>
        <v>#N/A</v>
      </c>
      <c r="D37" s="449"/>
      <c r="E37" s="449"/>
      <c r="F37" s="449"/>
      <c r="G37" s="449"/>
      <c r="H37" s="449"/>
      <c r="I37" s="15">
        <f t="shared" si="2"/>
        <v>0</v>
      </c>
      <c r="K37" s="19"/>
      <c r="L37" s="325" t="s">
        <v>104</v>
      </c>
      <c r="M37" s="8" t="e">
        <f>LOOKUP(K37,Name!A$1:B1728)</f>
        <v>#N/A</v>
      </c>
      <c r="N37" s="555"/>
      <c r="O37" s="555"/>
      <c r="P37" s="555"/>
      <c r="Q37" s="555"/>
      <c r="R37" s="555"/>
      <c r="S37" s="13">
        <f t="shared" si="3"/>
        <v>0</v>
      </c>
    </row>
    <row r="38" spans="1:19">
      <c r="A38" s="19"/>
      <c r="B38" s="531" t="s">
        <v>102</v>
      </c>
      <c r="C38" s="640" t="e">
        <f>LOOKUP(A38,Name!A$1:B1772)</f>
        <v>#N/A</v>
      </c>
      <c r="D38" s="449"/>
      <c r="E38" s="449"/>
      <c r="F38" s="449"/>
      <c r="G38" s="449"/>
      <c r="H38" s="449"/>
      <c r="I38" s="15">
        <f t="shared" si="2"/>
        <v>0</v>
      </c>
      <c r="K38" s="19"/>
      <c r="L38" s="325" t="s">
        <v>104</v>
      </c>
      <c r="M38" s="8" t="e">
        <f>LOOKUP(K38,Name!A$1:B1735)</f>
        <v>#N/A</v>
      </c>
      <c r="N38" s="555"/>
      <c r="O38" s="555"/>
      <c r="P38" s="555"/>
      <c r="Q38" s="555"/>
      <c r="R38" s="555"/>
      <c r="S38" s="13">
        <f t="shared" si="3"/>
        <v>0</v>
      </c>
    </row>
    <row r="39" spans="1:19">
      <c r="A39" s="19"/>
      <c r="B39" s="531" t="s">
        <v>102</v>
      </c>
      <c r="C39" s="640" t="e">
        <f>LOOKUP(A39,Name!A$1:B1776)</f>
        <v>#N/A</v>
      </c>
      <c r="D39" s="449"/>
      <c r="E39" s="449"/>
      <c r="F39" s="449"/>
      <c r="G39" s="449"/>
      <c r="H39" s="449"/>
      <c r="I39" s="15">
        <f t="shared" si="2"/>
        <v>0</v>
      </c>
      <c r="K39" s="19"/>
      <c r="L39" s="325" t="s">
        <v>104</v>
      </c>
      <c r="M39" s="8" t="e">
        <f>LOOKUP(K39,Name!A$1:B1725)</f>
        <v>#N/A</v>
      </c>
      <c r="N39" s="555"/>
      <c r="O39" s="555"/>
      <c r="P39" s="555"/>
      <c r="Q39" s="555"/>
      <c r="R39" s="555"/>
      <c r="S39" s="13">
        <f t="shared" si="3"/>
        <v>0</v>
      </c>
    </row>
    <row r="40" spans="1:19">
      <c r="A40" s="19"/>
      <c r="B40" s="531" t="s">
        <v>102</v>
      </c>
      <c r="C40" s="640" t="e">
        <f>LOOKUP(A40,Name!A$1:B1773)</f>
        <v>#N/A</v>
      </c>
      <c r="D40" s="449"/>
      <c r="E40" s="449"/>
      <c r="F40" s="449"/>
      <c r="G40" s="449"/>
      <c r="H40" s="449"/>
      <c r="I40" s="15">
        <f t="shared" si="2"/>
        <v>0</v>
      </c>
      <c r="K40" s="19"/>
      <c r="L40" s="325" t="s">
        <v>104</v>
      </c>
      <c r="M40" s="8" t="e">
        <f>LOOKUP(K40,Name!A$1:B1733)</f>
        <v>#N/A</v>
      </c>
      <c r="N40" s="555"/>
      <c r="O40" s="555"/>
      <c r="P40" s="555"/>
      <c r="Q40" s="555"/>
      <c r="R40" s="555"/>
      <c r="S40" s="13">
        <f t="shared" si="3"/>
        <v>0</v>
      </c>
    </row>
    <row r="41" spans="1:19">
      <c r="A41" s="19"/>
      <c r="B41" s="531" t="s">
        <v>102</v>
      </c>
      <c r="C41" s="640" t="e">
        <f>LOOKUP(A41,Name!A$1:B1768)</f>
        <v>#N/A</v>
      </c>
      <c r="D41" s="449"/>
      <c r="E41" s="449"/>
      <c r="F41" s="449"/>
      <c r="G41" s="449"/>
      <c r="H41" s="449"/>
      <c r="I41" s="15">
        <f t="shared" si="2"/>
        <v>0</v>
      </c>
      <c r="K41" s="19"/>
      <c r="L41" s="325" t="s">
        <v>104</v>
      </c>
      <c r="M41" s="8" t="e">
        <f>LOOKUP(K41,Name!A$1:B1734)</f>
        <v>#N/A</v>
      </c>
      <c r="N41" s="555"/>
      <c r="O41" s="555"/>
      <c r="P41" s="555"/>
      <c r="Q41" s="555"/>
      <c r="R41" s="555"/>
      <c r="S41" s="13">
        <f t="shared" si="3"/>
        <v>0</v>
      </c>
    </row>
    <row r="42" spans="1:19">
      <c r="A42" s="19"/>
      <c r="B42" s="531" t="s">
        <v>102</v>
      </c>
      <c r="C42" s="640" t="e">
        <f>LOOKUP(A42,Name!A$1:B1771)</f>
        <v>#N/A</v>
      </c>
      <c r="D42" s="449"/>
      <c r="E42" s="449"/>
      <c r="F42" s="449"/>
      <c r="G42" s="449"/>
      <c r="H42" s="449"/>
      <c r="I42" s="15">
        <f t="shared" si="2"/>
        <v>0</v>
      </c>
      <c r="K42" s="19"/>
      <c r="L42" s="325" t="s">
        <v>104</v>
      </c>
      <c r="M42" s="8" t="e">
        <f>LOOKUP(K42,Name!A$1:B1729)</f>
        <v>#N/A</v>
      </c>
      <c r="N42" s="555"/>
      <c r="O42" s="555"/>
      <c r="P42" s="555"/>
      <c r="Q42" s="555"/>
      <c r="R42" s="555"/>
      <c r="S42" s="13">
        <f t="shared" si="3"/>
        <v>0</v>
      </c>
    </row>
    <row r="43" spans="1:19">
      <c r="A43" s="19"/>
      <c r="B43" s="531" t="s">
        <v>102</v>
      </c>
      <c r="C43" s="640" t="e">
        <f>LOOKUP(A43,Name!A$1:B1776)</f>
        <v>#N/A</v>
      </c>
      <c r="D43" s="449"/>
      <c r="E43" s="449"/>
      <c r="F43" s="449"/>
      <c r="G43" s="449"/>
      <c r="H43" s="449"/>
      <c r="I43" s="15">
        <f t="shared" si="2"/>
        <v>0</v>
      </c>
      <c r="K43" s="19"/>
      <c r="L43" s="325" t="s">
        <v>104</v>
      </c>
      <c r="M43" s="8" t="e">
        <f>LOOKUP(K43,Name!A$1:B1733)</f>
        <v>#N/A</v>
      </c>
      <c r="N43" s="555"/>
      <c r="O43" s="555"/>
      <c r="P43" s="555"/>
      <c r="Q43" s="555"/>
      <c r="R43" s="555"/>
      <c r="S43" s="13">
        <f t="shared" si="3"/>
        <v>0</v>
      </c>
    </row>
    <row r="44" spans="1:19" ht="17.25" customHeight="1">
      <c r="A44" s="19"/>
      <c r="B44" s="531" t="s">
        <v>102</v>
      </c>
      <c r="C44" s="640" t="e">
        <f>LOOKUP(A44,Name!A$1:B1775)</f>
        <v>#N/A</v>
      </c>
      <c r="D44" s="449"/>
      <c r="E44" s="449"/>
      <c r="F44" s="449"/>
      <c r="G44" s="449"/>
      <c r="H44" s="449"/>
      <c r="I44" s="15">
        <f t="shared" si="2"/>
        <v>0</v>
      </c>
      <c r="K44" s="19"/>
      <c r="L44" s="325" t="s">
        <v>104</v>
      </c>
      <c r="M44" s="8" t="e">
        <f>LOOKUP(K44,Name!A$1:B1726)</f>
        <v>#N/A</v>
      </c>
      <c r="N44" s="555"/>
      <c r="O44" s="555"/>
      <c r="P44" s="555"/>
      <c r="Q44" s="555"/>
      <c r="R44" s="555"/>
      <c r="S44" s="13">
        <f t="shared" si="3"/>
        <v>0</v>
      </c>
    </row>
    <row r="45" spans="1:19" ht="18" customHeight="1">
      <c r="A45" s="19"/>
      <c r="B45" s="531" t="s">
        <v>102</v>
      </c>
      <c r="C45" s="640" t="e">
        <f>LOOKUP(A45,Name!A$1:B1768)</f>
        <v>#N/A</v>
      </c>
      <c r="D45" s="449"/>
      <c r="E45" s="449"/>
      <c r="F45" s="449"/>
      <c r="G45" s="449"/>
      <c r="H45" s="449"/>
      <c r="I45" s="15">
        <f t="shared" si="2"/>
        <v>0</v>
      </c>
      <c r="K45" s="19"/>
      <c r="L45" s="325" t="s">
        <v>104</v>
      </c>
      <c r="M45" s="8" t="e">
        <f>LOOKUP(K45,Name!A$1:B1730)</f>
        <v>#N/A</v>
      </c>
      <c r="N45" s="555"/>
      <c r="O45" s="555"/>
      <c r="P45" s="555"/>
      <c r="Q45" s="555"/>
      <c r="R45" s="555"/>
      <c r="S45" s="13">
        <f t="shared" si="3"/>
        <v>0</v>
      </c>
    </row>
    <row r="46" spans="1:19" ht="16.5" thickBot="1">
      <c r="A46" s="19"/>
      <c r="B46" s="531" t="s">
        <v>102</v>
      </c>
      <c r="C46" s="640" t="e">
        <f>LOOKUP(A46,Name!A$1:B1767)</f>
        <v>#N/A</v>
      </c>
      <c r="D46" s="449"/>
      <c r="E46" s="449"/>
      <c r="F46" s="449"/>
      <c r="G46" s="449"/>
      <c r="H46" s="449"/>
      <c r="I46" s="15">
        <f t="shared" si="2"/>
        <v>0</v>
      </c>
      <c r="K46" s="19"/>
      <c r="L46" s="325" t="s">
        <v>104</v>
      </c>
      <c r="M46" s="8" t="e">
        <f>LOOKUP(K46,Name!A$1:B1724)</f>
        <v>#N/A</v>
      </c>
      <c r="N46" s="555"/>
      <c r="O46" s="555"/>
      <c r="P46" s="555"/>
      <c r="Q46" s="555"/>
      <c r="R46" s="555"/>
      <c r="S46" s="13">
        <f t="shared" si="3"/>
        <v>0</v>
      </c>
    </row>
    <row r="47" spans="1:19" ht="16.5" thickBot="1">
      <c r="A47" s="19"/>
      <c r="B47" s="531" t="s">
        <v>102</v>
      </c>
      <c r="C47" s="640" t="e">
        <f>LOOKUP(A47,Name!A$1:B1769)</f>
        <v>#N/A</v>
      </c>
      <c r="D47" s="449"/>
      <c r="E47" s="449"/>
      <c r="F47" s="449"/>
      <c r="G47" s="449"/>
      <c r="H47" s="449"/>
      <c r="I47" s="15">
        <f t="shared" si="2"/>
        <v>0</v>
      </c>
      <c r="K47" s="19"/>
      <c r="L47" s="562" t="s">
        <v>325</v>
      </c>
      <c r="M47" s="700" t="e">
        <f>LOOKUP(K47,Name!A$1:B2028)</f>
        <v>#N/A</v>
      </c>
      <c r="N47" s="555"/>
      <c r="O47" s="555"/>
      <c r="P47" s="555"/>
      <c r="Q47" s="555"/>
      <c r="R47" s="555"/>
      <c r="S47" s="711">
        <f t="shared" si="3"/>
        <v>0</v>
      </c>
    </row>
    <row r="48" spans="1:19" ht="16.5" thickBot="1">
      <c r="A48" s="19"/>
      <c r="B48" s="531" t="s">
        <v>102</v>
      </c>
      <c r="C48" s="640" t="e">
        <f>LOOKUP(A48,Name!A$1:B1770)</f>
        <v>#N/A</v>
      </c>
      <c r="D48" s="449"/>
      <c r="E48" s="449"/>
      <c r="F48" s="449"/>
      <c r="G48" s="449"/>
      <c r="H48" s="449"/>
      <c r="I48" s="15">
        <f t="shared" si="2"/>
        <v>0</v>
      </c>
      <c r="K48" s="19"/>
      <c r="L48" s="562" t="s">
        <v>325</v>
      </c>
      <c r="M48" s="8" t="e">
        <f>LOOKUP(K48,Name!A$1:B2029)</f>
        <v>#N/A</v>
      </c>
      <c r="N48" s="555"/>
      <c r="O48" s="555"/>
      <c r="P48" s="555"/>
      <c r="Q48" s="555"/>
      <c r="R48" s="555"/>
      <c r="S48" s="14">
        <f t="shared" si="3"/>
        <v>0</v>
      </c>
    </row>
    <row r="49" spans="1:19" ht="16.5" thickBot="1">
      <c r="A49" s="655">
        <v>3</v>
      </c>
      <c r="B49" s="661" t="s">
        <v>341</v>
      </c>
      <c r="C49" s="672" t="s">
        <v>6</v>
      </c>
      <c r="D49" s="449"/>
      <c r="E49" s="449"/>
      <c r="F49" s="449"/>
      <c r="G49" s="449"/>
      <c r="H49" s="449"/>
      <c r="I49" s="666">
        <f t="shared" si="2"/>
        <v>0</v>
      </c>
      <c r="K49" s="19"/>
      <c r="L49" s="562" t="s">
        <v>325</v>
      </c>
      <c r="M49" s="8" t="e">
        <f>LOOKUP(K49,Name!A$1:B2026)</f>
        <v>#N/A</v>
      </c>
      <c r="N49" s="555"/>
      <c r="O49" s="555"/>
      <c r="P49" s="555"/>
      <c r="Q49" s="555"/>
      <c r="R49" s="555"/>
      <c r="S49" s="14">
        <f t="shared" si="3"/>
        <v>0</v>
      </c>
    </row>
    <row r="50" spans="1:19" ht="16.5" thickBot="1">
      <c r="A50" s="657">
        <v>6</v>
      </c>
      <c r="B50" s="661" t="s">
        <v>341</v>
      </c>
      <c r="C50" s="663" t="s">
        <v>7</v>
      </c>
      <c r="D50" s="449"/>
      <c r="E50" s="449"/>
      <c r="F50" s="449"/>
      <c r="G50" s="449"/>
      <c r="H50" s="449"/>
      <c r="I50" s="668">
        <f t="shared" si="2"/>
        <v>0</v>
      </c>
      <c r="K50" s="19"/>
      <c r="L50" s="562" t="s">
        <v>325</v>
      </c>
      <c r="M50" s="8" t="e">
        <f>LOOKUP(K50,Name!A$1:B2030)</f>
        <v>#N/A</v>
      </c>
      <c r="N50" s="555"/>
      <c r="O50" s="555"/>
      <c r="P50" s="555"/>
      <c r="Q50" s="555"/>
      <c r="R50" s="555"/>
      <c r="S50" s="14">
        <f t="shared" si="3"/>
        <v>0</v>
      </c>
    </row>
    <row r="51" spans="1:19" ht="18.75" customHeight="1" thickBot="1">
      <c r="A51" s="658">
        <v>5</v>
      </c>
      <c r="B51" s="661" t="s">
        <v>341</v>
      </c>
      <c r="C51" s="662" t="s">
        <v>8</v>
      </c>
      <c r="D51" s="449"/>
      <c r="E51" s="449"/>
      <c r="F51" s="449"/>
      <c r="G51" s="449"/>
      <c r="H51" s="449"/>
      <c r="I51" s="668">
        <f t="shared" si="2"/>
        <v>0</v>
      </c>
      <c r="K51" s="19"/>
      <c r="L51" s="562" t="s">
        <v>325</v>
      </c>
      <c r="M51" s="8" t="e">
        <f>LOOKUP(K51,Name!A$1:B2039)</f>
        <v>#N/A</v>
      </c>
      <c r="N51" s="555"/>
      <c r="O51" s="555"/>
      <c r="P51" s="555"/>
      <c r="Q51" s="555"/>
      <c r="R51" s="555"/>
      <c r="S51" s="14">
        <f t="shared" si="3"/>
        <v>0</v>
      </c>
    </row>
    <row r="52" spans="1:19" ht="18.75" customHeight="1" thickBot="1">
      <c r="A52" s="660">
        <v>1</v>
      </c>
      <c r="B52" s="661" t="s">
        <v>341</v>
      </c>
      <c r="C52" s="662" t="s">
        <v>10</v>
      </c>
      <c r="D52" s="449"/>
      <c r="E52" s="449"/>
      <c r="F52" s="449"/>
      <c r="G52" s="449"/>
      <c r="H52" s="449"/>
      <c r="I52" s="668">
        <f t="shared" si="2"/>
        <v>0</v>
      </c>
      <c r="K52" s="19"/>
      <c r="L52" s="566" t="s">
        <v>325</v>
      </c>
      <c r="M52" s="397" t="e">
        <f>LOOKUP(K52,Name!A$1:B2031)</f>
        <v>#N/A</v>
      </c>
      <c r="N52" s="555"/>
      <c r="O52" s="555"/>
      <c r="P52" s="555"/>
      <c r="Q52" s="555"/>
      <c r="R52" s="555"/>
      <c r="S52" s="400">
        <f t="shared" si="3"/>
        <v>0</v>
      </c>
    </row>
    <row r="53" spans="1:19" ht="16.5" thickBot="1">
      <c r="A53" s="675">
        <v>4</v>
      </c>
      <c r="B53" s="661" t="s">
        <v>341</v>
      </c>
      <c r="C53" s="676" t="s">
        <v>9</v>
      </c>
      <c r="D53" s="449"/>
      <c r="E53" s="449"/>
      <c r="F53" s="449"/>
      <c r="G53" s="449"/>
      <c r="H53" s="449"/>
      <c r="I53" s="677">
        <f t="shared" si="2"/>
        <v>0</v>
      </c>
      <c r="K53" s="19"/>
      <c r="L53" s="562" t="s">
        <v>325</v>
      </c>
      <c r="M53" s="8" t="e">
        <f>LOOKUP(K53,Name!A$1:B2031)</f>
        <v>#N/A</v>
      </c>
      <c r="N53" s="555"/>
      <c r="O53" s="555"/>
      <c r="P53" s="555"/>
      <c r="Q53" s="555"/>
      <c r="R53" s="555"/>
      <c r="S53" s="14">
        <f t="shared" si="3"/>
        <v>0</v>
      </c>
    </row>
    <row r="54" spans="1:19" ht="16.5" thickBot="1">
      <c r="A54" s="656"/>
      <c r="B54" s="630" t="s">
        <v>82</v>
      </c>
      <c r="C54" s="673" t="e">
        <f>LOOKUP(A54,Name!A$1:B739)</f>
        <v>#N/A</v>
      </c>
      <c r="D54" s="449"/>
      <c r="E54" s="449"/>
      <c r="F54" s="449"/>
      <c r="G54" s="449"/>
      <c r="H54" s="449"/>
      <c r="I54" s="539">
        <f t="shared" si="2"/>
        <v>0</v>
      </c>
      <c r="K54" s="19"/>
      <c r="L54" s="562" t="s">
        <v>325</v>
      </c>
      <c r="M54" s="8" t="e">
        <f>LOOKUP(K54,Name!A$1:B2038)</f>
        <v>#N/A</v>
      </c>
      <c r="N54" s="555"/>
      <c r="O54" s="555"/>
      <c r="P54" s="555"/>
      <c r="Q54" s="555"/>
      <c r="R54" s="555"/>
      <c r="S54" s="14">
        <f t="shared" si="3"/>
        <v>0</v>
      </c>
    </row>
    <row r="55" spans="1:19" ht="16.5" thickBot="1">
      <c r="A55" s="357"/>
      <c r="B55" s="631" t="s">
        <v>82</v>
      </c>
      <c r="C55" s="664" t="e">
        <f>LOOKUP(A55,Name!A$1:B740)</f>
        <v>#N/A</v>
      </c>
      <c r="D55" s="449"/>
      <c r="E55" s="449"/>
      <c r="F55" s="449"/>
      <c r="G55" s="449"/>
      <c r="H55" s="449"/>
      <c r="I55" s="43">
        <f t="shared" si="2"/>
        <v>0</v>
      </c>
      <c r="K55" s="19"/>
      <c r="L55" s="562" t="s">
        <v>325</v>
      </c>
      <c r="M55" s="8" t="e">
        <f>LOOKUP(K55,Name!A$1:B2028)</f>
        <v>#N/A</v>
      </c>
      <c r="N55" s="555"/>
      <c r="O55" s="555"/>
      <c r="P55" s="555"/>
      <c r="Q55" s="555"/>
      <c r="R55" s="555"/>
      <c r="S55" s="14">
        <f t="shared" si="3"/>
        <v>0</v>
      </c>
    </row>
    <row r="56" spans="1:19" ht="16.5" thickBot="1">
      <c r="A56" s="357"/>
      <c r="B56" s="631" t="s">
        <v>82</v>
      </c>
      <c r="C56" s="664" t="e">
        <f>LOOKUP(A56,Name!A$1:B744)</f>
        <v>#N/A</v>
      </c>
      <c r="D56" s="449"/>
      <c r="E56" s="449"/>
      <c r="F56" s="449"/>
      <c r="G56" s="449"/>
      <c r="H56" s="449"/>
      <c r="I56" s="43">
        <f t="shared" si="2"/>
        <v>0</v>
      </c>
      <c r="K56" s="19"/>
      <c r="L56" s="562" t="s">
        <v>325</v>
      </c>
      <c r="M56" s="8" t="e">
        <f>LOOKUP(K56,Name!A$1:B2028)</f>
        <v>#N/A</v>
      </c>
      <c r="N56" s="555"/>
      <c r="O56" s="555"/>
      <c r="P56" s="555"/>
      <c r="Q56" s="555"/>
      <c r="R56" s="555"/>
      <c r="S56" s="14">
        <f t="shared" si="3"/>
        <v>0</v>
      </c>
    </row>
    <row r="57" spans="1:19" ht="16.5" thickBot="1">
      <c r="A57" s="357"/>
      <c r="B57" s="631" t="s">
        <v>82</v>
      </c>
      <c r="C57" s="664" t="e">
        <f>LOOKUP(A57,Name!A$1:B745)</f>
        <v>#N/A</v>
      </c>
      <c r="D57" s="449"/>
      <c r="E57" s="449"/>
      <c r="F57" s="449"/>
      <c r="G57" s="449"/>
      <c r="H57" s="449"/>
      <c r="I57" s="43">
        <f t="shared" si="2"/>
        <v>0</v>
      </c>
      <c r="K57" s="19"/>
      <c r="L57" s="562" t="s">
        <v>325</v>
      </c>
      <c r="M57" s="8" t="e">
        <f>LOOKUP(K57,Name!A$1:B2029)</f>
        <v>#N/A</v>
      </c>
      <c r="N57" s="555"/>
      <c r="O57" s="555"/>
      <c r="P57" s="555"/>
      <c r="Q57" s="555"/>
      <c r="R57" s="555"/>
      <c r="S57" s="14">
        <f t="shared" si="3"/>
        <v>0</v>
      </c>
    </row>
    <row r="58" spans="1:19" ht="16.5" thickBot="1">
      <c r="A58" s="659"/>
      <c r="B58" s="632" t="s">
        <v>82</v>
      </c>
      <c r="C58" s="665" t="e">
        <f>LOOKUP(A58,Name!A$1:B745)</f>
        <v>#N/A</v>
      </c>
      <c r="D58" s="449"/>
      <c r="E58" s="449"/>
      <c r="F58" s="449"/>
      <c r="G58" s="449"/>
      <c r="H58" s="449"/>
      <c r="I58" s="47">
        <f t="shared" si="2"/>
        <v>0</v>
      </c>
      <c r="K58" s="19"/>
      <c r="L58" s="562" t="s">
        <v>325</v>
      </c>
      <c r="M58" s="8" t="e">
        <f>LOOKUP(K58,Name!A$1:B2034)</f>
        <v>#N/A</v>
      </c>
      <c r="N58" s="555"/>
      <c r="O58" s="555"/>
      <c r="P58" s="555"/>
      <c r="Q58" s="555"/>
      <c r="R58" s="555"/>
      <c r="S58" s="14">
        <f t="shared" si="3"/>
        <v>0</v>
      </c>
    </row>
    <row r="59" spans="1:19" ht="17.25" customHeight="1" thickBot="1">
      <c r="A59" s="128">
        <v>1</v>
      </c>
      <c r="B59" s="651" t="s">
        <v>343</v>
      </c>
      <c r="C59" s="647" t="s">
        <v>10</v>
      </c>
      <c r="D59" s="449"/>
      <c r="E59" s="449"/>
      <c r="F59" s="449"/>
      <c r="G59" s="450"/>
      <c r="H59" s="450"/>
      <c r="I59" s="669">
        <f t="shared" si="2"/>
        <v>0</v>
      </c>
      <c r="K59" s="19"/>
      <c r="L59" s="562" t="s">
        <v>325</v>
      </c>
      <c r="M59" s="8" t="e">
        <f>LOOKUP(K59,Name!A$1:B2025)</f>
        <v>#N/A</v>
      </c>
      <c r="N59" s="555"/>
      <c r="O59" s="555"/>
      <c r="P59" s="555"/>
      <c r="Q59" s="555"/>
      <c r="R59" s="555"/>
      <c r="S59" s="14">
        <f t="shared" si="3"/>
        <v>0</v>
      </c>
    </row>
    <row r="60" spans="1:19" ht="16.5" thickBot="1">
      <c r="A60" s="522">
        <v>4</v>
      </c>
      <c r="B60" s="652" t="s">
        <v>343</v>
      </c>
      <c r="C60" s="643" t="s">
        <v>9</v>
      </c>
      <c r="D60" s="457"/>
      <c r="E60" s="457"/>
      <c r="F60" s="457"/>
      <c r="G60" s="457"/>
      <c r="H60" s="457"/>
      <c r="I60" s="552">
        <f t="shared" si="2"/>
        <v>0</v>
      </c>
      <c r="K60" s="19"/>
      <c r="L60" s="562" t="s">
        <v>325</v>
      </c>
      <c r="M60" s="8" t="e">
        <f>LOOKUP(K60,Name!A$1:B2032)</f>
        <v>#N/A</v>
      </c>
      <c r="N60" s="555"/>
      <c r="O60" s="555"/>
      <c r="P60" s="555"/>
      <c r="Q60" s="555"/>
      <c r="R60" s="555"/>
      <c r="S60" s="14">
        <f t="shared" si="3"/>
        <v>0</v>
      </c>
    </row>
    <row r="61" spans="1:19" ht="16.5" thickBot="1">
      <c r="A61" s="155">
        <v>5</v>
      </c>
      <c r="B61" s="652" t="s">
        <v>343</v>
      </c>
      <c r="C61" s="674" t="s">
        <v>8</v>
      </c>
      <c r="D61" s="457"/>
      <c r="E61" s="457"/>
      <c r="F61" s="457"/>
      <c r="G61" s="457"/>
      <c r="H61" s="457"/>
      <c r="I61" s="599">
        <f t="shared" si="2"/>
        <v>0</v>
      </c>
      <c r="K61" s="19"/>
      <c r="L61" s="562" t="s">
        <v>325</v>
      </c>
      <c r="M61" s="8" t="e">
        <f>LOOKUP(K61,Name!A$1:B2037)</f>
        <v>#N/A</v>
      </c>
      <c r="N61" s="555"/>
      <c r="O61" s="555"/>
      <c r="P61" s="555"/>
      <c r="Q61" s="555"/>
      <c r="R61" s="555"/>
      <c r="S61" s="14">
        <f t="shared" si="3"/>
        <v>0</v>
      </c>
    </row>
    <row r="62" spans="1:19" ht="16.5" thickBot="1">
      <c r="A62" s="386">
        <v>6</v>
      </c>
      <c r="B62" s="652" t="s">
        <v>343</v>
      </c>
      <c r="C62" s="645" t="s">
        <v>7</v>
      </c>
      <c r="D62" s="457"/>
      <c r="E62" s="457"/>
      <c r="F62" s="457"/>
      <c r="G62" s="457"/>
      <c r="H62" s="457"/>
      <c r="I62" s="551">
        <f t="shared" si="2"/>
        <v>0</v>
      </c>
      <c r="K62" s="19"/>
      <c r="L62" s="562" t="s">
        <v>325</v>
      </c>
      <c r="M62" s="8" t="e">
        <f>LOOKUP(K62,Name!A$1:B2032)</f>
        <v>#N/A</v>
      </c>
      <c r="N62" s="555"/>
      <c r="O62" s="555"/>
      <c r="P62" s="555"/>
      <c r="Q62" s="555"/>
      <c r="R62" s="555"/>
      <c r="S62" s="14">
        <f t="shared" si="3"/>
        <v>0</v>
      </c>
    </row>
    <row r="63" spans="1:19" ht="16.5" thickBot="1">
      <c r="A63" s="143">
        <v>3</v>
      </c>
      <c r="B63" s="653" t="s">
        <v>343</v>
      </c>
      <c r="C63" s="646" t="s">
        <v>6</v>
      </c>
      <c r="D63" s="457"/>
      <c r="E63" s="457"/>
      <c r="F63" s="457"/>
      <c r="G63" s="457"/>
      <c r="H63" s="457"/>
      <c r="I63" s="553">
        <f t="shared" si="2"/>
        <v>0</v>
      </c>
      <c r="K63" s="19"/>
      <c r="L63" s="562" t="s">
        <v>325</v>
      </c>
      <c r="M63" s="8" t="e">
        <f>LOOKUP(K63,Name!A$1:B2030)</f>
        <v>#N/A</v>
      </c>
      <c r="N63" s="555"/>
      <c r="O63" s="555"/>
      <c r="P63" s="555"/>
      <c r="Q63" s="555"/>
      <c r="R63" s="555"/>
      <c r="S63" s="14">
        <f t="shared" si="3"/>
        <v>0</v>
      </c>
    </row>
    <row r="64" spans="1:19" ht="16.5" thickBot="1">
      <c r="A64" s="386">
        <v>6</v>
      </c>
      <c r="B64" s="648" t="s">
        <v>344</v>
      </c>
      <c r="C64" s="674" t="s">
        <v>7</v>
      </c>
      <c r="D64" s="457"/>
      <c r="E64" s="457"/>
      <c r="F64" s="457"/>
      <c r="G64" s="457"/>
      <c r="H64" s="457"/>
      <c r="I64" s="667">
        <f>MIN(D64:H64)</f>
        <v>0</v>
      </c>
      <c r="K64" s="19"/>
      <c r="L64" s="566" t="s">
        <v>325</v>
      </c>
      <c r="M64" s="397" t="e">
        <f>LOOKUP(K64,Name!A$1:B2032)</f>
        <v>#N/A</v>
      </c>
      <c r="N64" s="555"/>
      <c r="O64" s="555"/>
      <c r="P64" s="555"/>
      <c r="Q64" s="555"/>
      <c r="R64" s="555"/>
      <c r="S64" s="400">
        <f t="shared" ref="S64:S89" si="4">MAX(N64:R64)</f>
        <v>0</v>
      </c>
    </row>
    <row r="65" spans="1:19" ht="16.5" thickBot="1">
      <c r="A65" s="522">
        <v>4</v>
      </c>
      <c r="B65" s="649" t="s">
        <v>344</v>
      </c>
      <c r="C65" s="643" t="s">
        <v>9</v>
      </c>
      <c r="D65" s="457"/>
      <c r="E65" s="457"/>
      <c r="F65" s="457"/>
      <c r="G65" s="457"/>
      <c r="H65" s="457"/>
      <c r="I65" s="557">
        <f>MIN(D65:H65)</f>
        <v>0</v>
      </c>
      <c r="K65" s="19"/>
      <c r="L65" s="562" t="s">
        <v>325</v>
      </c>
      <c r="M65" s="8" t="e">
        <f>LOOKUP(K65,Name!A$1:B2032)</f>
        <v>#N/A</v>
      </c>
      <c r="N65" s="555"/>
      <c r="O65" s="555"/>
      <c r="P65" s="555"/>
      <c r="Q65" s="555"/>
      <c r="R65" s="555"/>
      <c r="S65" s="14">
        <f t="shared" si="4"/>
        <v>0</v>
      </c>
    </row>
    <row r="66" spans="1:19">
      <c r="A66" s="155">
        <v>5</v>
      </c>
      <c r="B66" s="649" t="s">
        <v>344</v>
      </c>
      <c r="C66" s="643" t="s">
        <v>8</v>
      </c>
      <c r="D66" s="457"/>
      <c r="E66" s="457"/>
      <c r="F66" s="457"/>
      <c r="G66" s="457"/>
      <c r="H66" s="457"/>
      <c r="I66" s="557">
        <f>MIN(D66:H66)</f>
        <v>0</v>
      </c>
      <c r="K66" s="19"/>
      <c r="L66" s="562" t="s">
        <v>325</v>
      </c>
      <c r="M66" s="8" t="e">
        <f>LOOKUP(K66,Name!A$1:B2027)</f>
        <v>#N/A</v>
      </c>
      <c r="N66" s="555"/>
      <c r="O66" s="555"/>
      <c r="P66" s="555"/>
      <c r="Q66" s="555"/>
      <c r="R66" s="555"/>
      <c r="S66" s="14">
        <f t="shared" si="4"/>
        <v>0</v>
      </c>
    </row>
    <row r="67" spans="1:19">
      <c r="A67" s="142">
        <v>3</v>
      </c>
      <c r="B67" s="649" t="s">
        <v>344</v>
      </c>
      <c r="C67" s="643" t="s">
        <v>6</v>
      </c>
      <c r="D67" s="457"/>
      <c r="E67" s="457"/>
      <c r="F67" s="457"/>
      <c r="G67" s="457"/>
      <c r="H67" s="457"/>
      <c r="I67" s="557">
        <f>MIN(D67:H67)</f>
        <v>0</v>
      </c>
      <c r="K67" s="19"/>
      <c r="L67" s="556" t="s">
        <v>325</v>
      </c>
      <c r="M67" s="8" t="e">
        <f>LOOKUP(K67,Name!A$1:B2033)</f>
        <v>#N/A</v>
      </c>
      <c r="N67" s="555"/>
      <c r="O67" s="555"/>
      <c r="P67" s="555"/>
      <c r="Q67" s="555"/>
      <c r="R67" s="555"/>
      <c r="S67" s="14">
        <f t="shared" si="4"/>
        <v>0</v>
      </c>
    </row>
    <row r="68" spans="1:19" ht="16.5" thickBot="1">
      <c r="A68" s="136">
        <v>1</v>
      </c>
      <c r="B68" s="650" t="s">
        <v>344</v>
      </c>
      <c r="C68" s="644" t="s">
        <v>10</v>
      </c>
      <c r="D68" s="457"/>
      <c r="E68" s="457"/>
      <c r="F68" s="457"/>
      <c r="G68" s="457"/>
      <c r="H68" s="457"/>
      <c r="I68" s="558">
        <f>MIN(D68:H68)</f>
        <v>0</v>
      </c>
      <c r="K68" s="19"/>
      <c r="L68" s="567" t="s">
        <v>325</v>
      </c>
      <c r="M68" s="397" t="e">
        <f>LOOKUP(K68,Name!A$1:B2032)</f>
        <v>#N/A</v>
      </c>
      <c r="N68" s="555"/>
      <c r="O68" s="555"/>
      <c r="P68" s="555"/>
      <c r="Q68" s="555"/>
      <c r="R68" s="555"/>
      <c r="S68" s="400">
        <f t="shared" si="4"/>
        <v>0</v>
      </c>
    </row>
    <row r="69" spans="1:19">
      <c r="K69" s="19"/>
      <c r="L69" s="127" t="s">
        <v>116</v>
      </c>
      <c r="M69" s="671" t="e">
        <f>LOOKUP(K69,Name!A$1:B1013)</f>
        <v>#N/A</v>
      </c>
      <c r="N69" s="555"/>
      <c r="O69" s="555"/>
      <c r="P69" s="555"/>
      <c r="Q69" s="555"/>
      <c r="R69" s="555"/>
      <c r="S69" s="330">
        <f t="shared" si="4"/>
        <v>0</v>
      </c>
    </row>
    <row r="70" spans="1:19">
      <c r="A70" s="19"/>
      <c r="B70" s="465" t="s">
        <v>106</v>
      </c>
      <c r="C70" s="714" t="e">
        <f>LOOKUP(A70,Name!A$1:B976)</f>
        <v>#N/A</v>
      </c>
      <c r="D70" s="554"/>
      <c r="E70" s="554"/>
      <c r="F70" s="554"/>
      <c r="G70" s="713"/>
      <c r="H70" s="713"/>
      <c r="I70" s="711">
        <f t="shared" ref="I70:I89" si="5">MAX(D70:H70)</f>
        <v>0</v>
      </c>
      <c r="K70" s="19"/>
      <c r="L70" s="127" t="s">
        <v>116</v>
      </c>
      <c r="M70" s="535" t="e">
        <f>LOOKUP(K70,Name!A$1:B1025)</f>
        <v>#N/A</v>
      </c>
      <c r="N70" s="555"/>
      <c r="O70" s="555"/>
      <c r="P70" s="555"/>
      <c r="Q70" s="555"/>
      <c r="R70" s="555"/>
      <c r="S70" s="13">
        <f t="shared" si="4"/>
        <v>0</v>
      </c>
    </row>
    <row r="71" spans="1:19">
      <c r="A71" s="19"/>
      <c r="B71" s="465" t="s">
        <v>106</v>
      </c>
      <c r="C71" s="640" t="e">
        <f>LOOKUP(A71,Name!A$1:B970)</f>
        <v>#N/A</v>
      </c>
      <c r="D71" s="554"/>
      <c r="E71" s="554"/>
      <c r="F71" s="554"/>
      <c r="G71" s="554"/>
      <c r="H71" s="554"/>
      <c r="I71" s="14">
        <f t="shared" si="5"/>
        <v>0</v>
      </c>
      <c r="K71" s="19"/>
      <c r="L71" s="401" t="s">
        <v>116</v>
      </c>
      <c r="M71" s="561" t="e">
        <f>LOOKUP(K71,Name!A$1:B1018)</f>
        <v>#N/A</v>
      </c>
      <c r="N71" s="555"/>
      <c r="O71" s="555"/>
      <c r="P71" s="555"/>
      <c r="Q71" s="555"/>
      <c r="R71" s="555"/>
      <c r="S71" s="560">
        <f t="shared" si="4"/>
        <v>0</v>
      </c>
    </row>
    <row r="72" spans="1:19">
      <c r="A72" s="396"/>
      <c r="B72" s="465" t="s">
        <v>106</v>
      </c>
      <c r="C72" s="640" t="e">
        <f>LOOKUP(A72,Name!A$1:B971)</f>
        <v>#N/A</v>
      </c>
      <c r="D72" s="554"/>
      <c r="E72" s="554"/>
      <c r="F72" s="554"/>
      <c r="G72" s="554"/>
      <c r="H72" s="554"/>
      <c r="I72" s="14">
        <f t="shared" si="5"/>
        <v>0</v>
      </c>
      <c r="K72" s="19"/>
      <c r="L72" s="127" t="s">
        <v>116</v>
      </c>
      <c r="M72" s="535" t="e">
        <f>LOOKUP(K72,Name!A$1:B1026)</f>
        <v>#N/A</v>
      </c>
      <c r="N72" s="555"/>
      <c r="O72" s="555"/>
      <c r="P72" s="555"/>
      <c r="Q72" s="555"/>
      <c r="R72" s="555"/>
      <c r="S72" s="13">
        <f t="shared" si="4"/>
        <v>0</v>
      </c>
    </row>
    <row r="73" spans="1:19">
      <c r="A73" s="19"/>
      <c r="B73" s="465" t="s">
        <v>106</v>
      </c>
      <c r="C73" s="640" t="e">
        <f>LOOKUP(A73,Name!A$1:B978)</f>
        <v>#N/A</v>
      </c>
      <c r="D73" s="554"/>
      <c r="E73" s="554"/>
      <c r="F73" s="554"/>
      <c r="G73" s="554"/>
      <c r="H73" s="554"/>
      <c r="I73" s="14">
        <f t="shared" si="5"/>
        <v>0</v>
      </c>
      <c r="K73" s="19"/>
      <c r="L73" s="127" t="s">
        <v>116</v>
      </c>
      <c r="M73" s="535" t="e">
        <f>LOOKUP(K73,Name!A$1:B1017)</f>
        <v>#N/A</v>
      </c>
      <c r="N73" s="555"/>
      <c r="O73" s="555"/>
      <c r="P73" s="555"/>
      <c r="Q73" s="555"/>
      <c r="R73" s="555"/>
      <c r="S73" s="13">
        <f t="shared" si="4"/>
        <v>0</v>
      </c>
    </row>
    <row r="74" spans="1:19">
      <c r="A74" s="19"/>
      <c r="B74" s="465" t="s">
        <v>106</v>
      </c>
      <c r="C74" s="640" t="e">
        <f>LOOKUP(A74,Name!A$1:B975)</f>
        <v>#N/A</v>
      </c>
      <c r="D74" s="554"/>
      <c r="E74" s="554"/>
      <c r="F74" s="554"/>
      <c r="G74" s="554"/>
      <c r="H74" s="554"/>
      <c r="I74" s="14">
        <f t="shared" si="5"/>
        <v>0</v>
      </c>
      <c r="K74" s="19"/>
      <c r="L74" s="127" t="s">
        <v>116</v>
      </c>
      <c r="M74" s="535" t="e">
        <f>LOOKUP(K74,Name!A$1:B1016)</f>
        <v>#N/A</v>
      </c>
      <c r="N74" s="555"/>
      <c r="O74" s="555"/>
      <c r="P74" s="555"/>
      <c r="Q74" s="555"/>
      <c r="R74" s="555"/>
      <c r="S74" s="13">
        <f t="shared" si="4"/>
        <v>0</v>
      </c>
    </row>
    <row r="75" spans="1:19">
      <c r="A75" s="19"/>
      <c r="B75" s="465" t="s">
        <v>106</v>
      </c>
      <c r="C75" s="640" t="e">
        <f>LOOKUP(A75,Name!A$1:B978)</f>
        <v>#N/A</v>
      </c>
      <c r="D75" s="554"/>
      <c r="E75" s="554"/>
      <c r="F75" s="554"/>
      <c r="G75" s="554"/>
      <c r="H75" s="554"/>
      <c r="I75" s="14">
        <f t="shared" si="5"/>
        <v>0</v>
      </c>
      <c r="K75" s="19"/>
      <c r="L75" s="127" t="s">
        <v>116</v>
      </c>
      <c r="M75" s="535" t="e">
        <f>LOOKUP(K75,Name!A$1:B1019)</f>
        <v>#N/A</v>
      </c>
      <c r="N75" s="555"/>
      <c r="O75" s="555"/>
      <c r="P75" s="555"/>
      <c r="Q75" s="555"/>
      <c r="R75" s="555"/>
      <c r="S75" s="13">
        <f t="shared" si="4"/>
        <v>0</v>
      </c>
    </row>
    <row r="76" spans="1:19">
      <c r="A76" s="19"/>
      <c r="B76" s="465" t="s">
        <v>106</v>
      </c>
      <c r="C76" s="640" t="e">
        <f>LOOKUP(A76,Name!A$1:B974)</f>
        <v>#N/A</v>
      </c>
      <c r="D76" s="554"/>
      <c r="E76" s="554"/>
      <c r="F76" s="554"/>
      <c r="G76" s="554"/>
      <c r="H76" s="554"/>
      <c r="I76" s="14">
        <f t="shared" si="5"/>
        <v>0</v>
      </c>
      <c r="K76" s="19"/>
      <c r="L76" s="127" t="s">
        <v>116</v>
      </c>
      <c r="M76" s="535" t="e">
        <f>LOOKUP(K76,Name!A$1:B1012)</f>
        <v>#N/A</v>
      </c>
      <c r="N76" s="555"/>
      <c r="O76" s="555"/>
      <c r="P76" s="555"/>
      <c r="Q76" s="555"/>
      <c r="R76" s="555"/>
      <c r="S76" s="13">
        <f t="shared" si="4"/>
        <v>0</v>
      </c>
    </row>
    <row r="77" spans="1:19">
      <c r="A77" s="19"/>
      <c r="B77" s="465" t="s">
        <v>106</v>
      </c>
      <c r="C77" s="640" t="e">
        <f>LOOKUP(A77,Name!A$1:B978)</f>
        <v>#N/A</v>
      </c>
      <c r="D77" s="554"/>
      <c r="E77" s="554"/>
      <c r="F77" s="554"/>
      <c r="G77" s="554"/>
      <c r="H77" s="554"/>
      <c r="I77" s="14">
        <f t="shared" si="5"/>
        <v>0</v>
      </c>
      <c r="K77" s="19"/>
      <c r="L77" s="127" t="s">
        <v>116</v>
      </c>
      <c r="M77" s="535" t="e">
        <f>LOOKUP(K77,Name!A$1:B1024)</f>
        <v>#N/A</v>
      </c>
      <c r="N77" s="555"/>
      <c r="O77" s="555"/>
      <c r="P77" s="555"/>
      <c r="Q77" s="555"/>
      <c r="R77" s="555"/>
      <c r="S77" s="13">
        <f t="shared" si="4"/>
        <v>0</v>
      </c>
    </row>
    <row r="78" spans="1:19">
      <c r="A78" s="19"/>
      <c r="B78" s="465" t="s">
        <v>106</v>
      </c>
      <c r="C78" s="640" t="e">
        <f>LOOKUP(A78,Name!A$1:B968)</f>
        <v>#N/A</v>
      </c>
      <c r="D78" s="554"/>
      <c r="E78" s="554"/>
      <c r="F78" s="554"/>
      <c r="G78" s="554"/>
      <c r="H78" s="554"/>
      <c r="I78" s="14">
        <f t="shared" si="5"/>
        <v>0</v>
      </c>
      <c r="K78" s="19"/>
      <c r="L78" s="127" t="s">
        <v>116</v>
      </c>
      <c r="M78" s="535" t="e">
        <f>LOOKUP(K78,Name!A$1:B1014)</f>
        <v>#N/A</v>
      </c>
      <c r="N78" s="555"/>
      <c r="O78" s="555"/>
      <c r="P78" s="555"/>
      <c r="Q78" s="555"/>
      <c r="R78" s="555"/>
      <c r="S78" s="13">
        <f t="shared" si="4"/>
        <v>0</v>
      </c>
    </row>
    <row r="79" spans="1:19">
      <c r="A79" s="19"/>
      <c r="B79" s="465" t="s">
        <v>106</v>
      </c>
      <c r="C79" s="640" t="e">
        <f>LOOKUP(A79,Name!A$1:B974)</f>
        <v>#N/A</v>
      </c>
      <c r="D79" s="554"/>
      <c r="E79" s="554"/>
      <c r="F79" s="554"/>
      <c r="G79" s="554"/>
      <c r="H79" s="554"/>
      <c r="I79" s="14">
        <f t="shared" si="5"/>
        <v>0</v>
      </c>
      <c r="K79" s="19"/>
      <c r="L79" s="127" t="s">
        <v>116</v>
      </c>
      <c r="M79" s="535" t="e">
        <f>LOOKUP(K79,Name!A$1:B1027)</f>
        <v>#N/A</v>
      </c>
      <c r="N79" s="555"/>
      <c r="O79" s="555"/>
      <c r="P79" s="555"/>
      <c r="Q79" s="555"/>
      <c r="R79" s="555"/>
      <c r="S79" s="13">
        <f t="shared" si="4"/>
        <v>0</v>
      </c>
    </row>
    <row r="80" spans="1:19">
      <c r="A80" s="19"/>
      <c r="B80" s="465" t="s">
        <v>106</v>
      </c>
      <c r="C80" s="640" t="e">
        <f>LOOKUP(A80,Name!A$1:B978)</f>
        <v>#N/A</v>
      </c>
      <c r="D80" s="554"/>
      <c r="E80" s="554"/>
      <c r="F80" s="554"/>
      <c r="G80" s="554"/>
      <c r="H80" s="554"/>
      <c r="I80" s="14">
        <f t="shared" si="5"/>
        <v>0</v>
      </c>
      <c r="K80" s="19"/>
      <c r="L80" s="127" t="s">
        <v>116</v>
      </c>
      <c r="M80" s="535" t="e">
        <f>LOOKUP(K80,Name!A$1:B1028)</f>
        <v>#N/A</v>
      </c>
      <c r="N80" s="555"/>
      <c r="O80" s="555"/>
      <c r="P80" s="555"/>
      <c r="Q80" s="555"/>
      <c r="R80" s="555"/>
      <c r="S80" s="13">
        <f t="shared" si="4"/>
        <v>0</v>
      </c>
    </row>
    <row r="81" spans="1:19">
      <c r="A81" s="19"/>
      <c r="B81" s="465" t="s">
        <v>106</v>
      </c>
      <c r="C81" s="640" t="e">
        <f>LOOKUP(A81,Name!A$1:B978)</f>
        <v>#N/A</v>
      </c>
      <c r="D81" s="554"/>
      <c r="E81" s="554"/>
      <c r="F81" s="554"/>
      <c r="G81" s="554"/>
      <c r="H81" s="554"/>
      <c r="I81" s="14">
        <f t="shared" si="5"/>
        <v>0</v>
      </c>
      <c r="K81" s="19"/>
      <c r="L81" s="127" t="s">
        <v>116</v>
      </c>
      <c r="M81" s="535" t="e">
        <f>LOOKUP(K81,Name!A$1:B1015)</f>
        <v>#N/A</v>
      </c>
      <c r="N81" s="555"/>
      <c r="O81" s="555"/>
      <c r="P81" s="555"/>
      <c r="Q81" s="555"/>
      <c r="R81" s="555"/>
      <c r="S81" s="13">
        <f t="shared" si="4"/>
        <v>0</v>
      </c>
    </row>
    <row r="82" spans="1:19">
      <c r="A82" s="19"/>
      <c r="B82" s="465" t="s">
        <v>106</v>
      </c>
      <c r="C82" s="640" t="e">
        <f>LOOKUP(A82,Name!A$1:B977)</f>
        <v>#N/A</v>
      </c>
      <c r="D82" s="554"/>
      <c r="E82" s="554"/>
      <c r="F82" s="554"/>
      <c r="G82" s="554"/>
      <c r="H82" s="554"/>
      <c r="I82" s="14">
        <f t="shared" si="5"/>
        <v>0</v>
      </c>
      <c r="K82" s="19"/>
      <c r="L82" s="127" t="s">
        <v>116</v>
      </c>
      <c r="M82" s="535" t="e">
        <f>LOOKUP(K82,Name!A$1:B1011)</f>
        <v>#N/A</v>
      </c>
      <c r="N82" s="555"/>
      <c r="O82" s="555"/>
      <c r="P82" s="555"/>
      <c r="Q82" s="555"/>
      <c r="R82" s="555"/>
      <c r="S82" s="13">
        <f t="shared" si="4"/>
        <v>0</v>
      </c>
    </row>
    <row r="83" spans="1:19">
      <c r="A83" s="19"/>
      <c r="B83" s="465" t="s">
        <v>106</v>
      </c>
      <c r="C83" s="640" t="e">
        <f>LOOKUP(A83,Name!A$1:B973)</f>
        <v>#N/A</v>
      </c>
      <c r="D83" s="554"/>
      <c r="E83" s="554"/>
      <c r="F83" s="554"/>
      <c r="G83" s="554"/>
      <c r="H83" s="554"/>
      <c r="I83" s="14">
        <f t="shared" si="5"/>
        <v>0</v>
      </c>
      <c r="K83" s="19"/>
      <c r="L83" s="401" t="s">
        <v>116</v>
      </c>
      <c r="M83" s="561" t="e">
        <f>LOOKUP(K83,Name!A$1:B1025)</f>
        <v>#N/A</v>
      </c>
      <c r="N83" s="555"/>
      <c r="O83" s="555"/>
      <c r="P83" s="555"/>
      <c r="Q83" s="555"/>
      <c r="R83" s="555"/>
      <c r="S83" s="560">
        <f t="shared" si="4"/>
        <v>0</v>
      </c>
    </row>
    <row r="84" spans="1:19">
      <c r="A84" s="19"/>
      <c r="B84" s="465" t="s">
        <v>106</v>
      </c>
      <c r="C84" s="640" t="e">
        <f>LOOKUP(A84,Name!A$1:B968)</f>
        <v>#N/A</v>
      </c>
      <c r="D84" s="554"/>
      <c r="E84" s="554"/>
      <c r="F84" s="554"/>
      <c r="G84" s="554"/>
      <c r="H84" s="554"/>
      <c r="I84" s="14">
        <f t="shared" si="5"/>
        <v>0</v>
      </c>
      <c r="K84" s="19"/>
      <c r="L84" s="127" t="s">
        <v>116</v>
      </c>
      <c r="M84" s="535" t="e">
        <f>LOOKUP(K84,Name!A$1:B1018)</f>
        <v>#N/A</v>
      </c>
      <c r="N84" s="555"/>
      <c r="O84" s="555"/>
      <c r="P84" s="555"/>
      <c r="Q84" s="555"/>
      <c r="R84" s="555"/>
      <c r="S84" s="13">
        <f t="shared" si="4"/>
        <v>0</v>
      </c>
    </row>
    <row r="85" spans="1:19">
      <c r="A85" s="19"/>
      <c r="B85" s="465" t="s">
        <v>106</v>
      </c>
      <c r="C85" s="640" t="e">
        <f>LOOKUP(A85,Name!A$1:B979)</f>
        <v>#N/A</v>
      </c>
      <c r="D85" s="554"/>
      <c r="E85" s="554"/>
      <c r="F85" s="554"/>
      <c r="G85" s="554"/>
      <c r="H85" s="554"/>
      <c r="I85" s="14">
        <f t="shared" si="5"/>
        <v>0</v>
      </c>
      <c r="K85" s="19"/>
      <c r="L85" s="127" t="s">
        <v>116</v>
      </c>
      <c r="M85" s="535" t="e">
        <f>LOOKUP(K85,Name!A$1:B1015)</f>
        <v>#N/A</v>
      </c>
      <c r="N85" s="555"/>
      <c r="O85" s="555"/>
      <c r="P85" s="555"/>
      <c r="Q85" s="555"/>
      <c r="R85" s="555"/>
      <c r="S85" s="13">
        <f t="shared" si="4"/>
        <v>0</v>
      </c>
    </row>
    <row r="86" spans="1:19">
      <c r="A86" s="19"/>
      <c r="B86" s="465" t="s">
        <v>106</v>
      </c>
      <c r="C86" s="640" t="e">
        <f>LOOKUP(A86,Name!A$1:B969)</f>
        <v>#N/A</v>
      </c>
      <c r="D86" s="554"/>
      <c r="E86" s="554"/>
      <c r="F86" s="554"/>
      <c r="G86" s="554"/>
      <c r="H86" s="554"/>
      <c r="I86" s="14">
        <f t="shared" si="5"/>
        <v>0</v>
      </c>
      <c r="K86" s="19"/>
      <c r="L86" s="127" t="s">
        <v>116</v>
      </c>
      <c r="M86" s="535" t="e">
        <f>LOOKUP(K86,Name!A$1:B1016)</f>
        <v>#N/A</v>
      </c>
      <c r="N86" s="555"/>
      <c r="O86" s="555"/>
      <c r="P86" s="555"/>
      <c r="Q86" s="555"/>
      <c r="R86" s="555"/>
      <c r="S86" s="13">
        <f t="shared" si="4"/>
        <v>0</v>
      </c>
    </row>
    <row r="87" spans="1:19">
      <c r="A87" s="19"/>
      <c r="B87" s="465" t="s">
        <v>106</v>
      </c>
      <c r="C87" s="640" t="e">
        <f>LOOKUP(A87,Name!A$1:B977)</f>
        <v>#N/A</v>
      </c>
      <c r="D87" s="554"/>
      <c r="E87" s="554"/>
      <c r="F87" s="554"/>
      <c r="G87" s="554"/>
      <c r="H87" s="554"/>
      <c r="I87" s="14">
        <f t="shared" si="5"/>
        <v>0</v>
      </c>
      <c r="K87" s="19"/>
      <c r="L87" s="127" t="s">
        <v>116</v>
      </c>
      <c r="M87" s="535" t="e">
        <f>LOOKUP(K87,Name!A$1:B1015)</f>
        <v>#N/A</v>
      </c>
      <c r="N87" s="555"/>
      <c r="O87" s="555"/>
      <c r="P87" s="555"/>
      <c r="Q87" s="555"/>
      <c r="R87" s="555"/>
      <c r="S87" s="13">
        <f t="shared" si="4"/>
        <v>0</v>
      </c>
    </row>
    <row r="88" spans="1:19">
      <c r="A88" s="19"/>
      <c r="B88" s="465" t="s">
        <v>106</v>
      </c>
      <c r="C88" s="640" t="e">
        <f>LOOKUP(A88,Name!A$1:B977)</f>
        <v>#N/A</v>
      </c>
      <c r="D88" s="554"/>
      <c r="E88" s="554"/>
      <c r="F88" s="554"/>
      <c r="G88" s="554"/>
      <c r="H88" s="554"/>
      <c r="I88" s="14">
        <f t="shared" si="5"/>
        <v>0</v>
      </c>
      <c r="K88" s="19"/>
      <c r="L88" s="127" t="s">
        <v>116</v>
      </c>
      <c r="M88" s="535" t="e">
        <f>LOOKUP(K88,Name!A$1:B1014)</f>
        <v>#N/A</v>
      </c>
      <c r="N88" s="555"/>
      <c r="O88" s="555"/>
      <c r="P88" s="555"/>
      <c r="Q88" s="555"/>
      <c r="R88" s="555"/>
      <c r="S88" s="13">
        <f t="shared" si="4"/>
        <v>0</v>
      </c>
    </row>
    <row r="89" spans="1:19">
      <c r="A89" s="19"/>
      <c r="B89" s="465" t="s">
        <v>106</v>
      </c>
      <c r="C89" s="640" t="e">
        <f>LOOKUP(A89,Name!A$1:B977)</f>
        <v>#N/A</v>
      </c>
      <c r="D89" s="554"/>
      <c r="E89" s="554"/>
      <c r="F89" s="554"/>
      <c r="G89" s="554"/>
      <c r="H89" s="554"/>
      <c r="I89" s="14">
        <f t="shared" si="5"/>
        <v>0</v>
      </c>
      <c r="K89" s="19"/>
      <c r="L89" s="127" t="s">
        <v>116</v>
      </c>
      <c r="M89" s="535" t="e">
        <f>LOOKUP(K89,Name!A$1:B1017)</f>
        <v>#N/A</v>
      </c>
      <c r="N89" s="11"/>
      <c r="O89" s="555"/>
      <c r="P89" s="11"/>
      <c r="Q89" s="11"/>
      <c r="R89" s="11"/>
      <c r="S89" s="13">
        <f t="shared" si="4"/>
        <v>0</v>
      </c>
    </row>
  </sheetData>
  <phoneticPr fontId="7" type="noConversion"/>
  <conditionalFormatting sqref="A1:B1 A90:B65536 A54:B69 A2:A53">
    <cfRule type="cellIs" dxfId="59" priority="28" operator="between">
      <formula>399.3</formula>
      <formula>499.6</formula>
    </cfRule>
    <cfRule type="cellIs" dxfId="58" priority="29" operator="between">
      <formula>99</formula>
      <formula>199.3</formula>
    </cfRule>
    <cfRule type="cellIs" dxfId="57" priority="38" stopIfTrue="1" operator="between">
      <formula>300</formula>
      <formula>399</formula>
    </cfRule>
    <cfRule type="cellIs" dxfId="56" priority="39" stopIfTrue="1" operator="between">
      <formula>600</formula>
      <formula>699</formula>
    </cfRule>
    <cfRule type="cellIs" dxfId="55" priority="40" stopIfTrue="1" operator="between">
      <formula>500</formula>
      <formula>599</formula>
    </cfRule>
  </conditionalFormatting>
  <conditionalFormatting sqref="K1:L1 K2:K26 K27:L46 B6:B53 A70:B89">
    <cfRule type="cellIs" dxfId="54" priority="32" stopIfTrue="1" operator="between">
      <formula>300</formula>
      <formula>399</formula>
    </cfRule>
    <cfRule type="cellIs" dxfId="53" priority="33" stopIfTrue="1" operator="between">
      <formula>600</formula>
      <formula>699</formula>
    </cfRule>
    <cfRule type="cellIs" dxfId="52" priority="34" stopIfTrue="1" operator="between">
      <formula>500</formula>
      <formula>599</formula>
    </cfRule>
  </conditionalFormatting>
  <conditionalFormatting sqref="L2:L26 K47:L89 K2:K67">
    <cfRule type="cellIs" dxfId="51" priority="35" stopIfTrue="1" operator="between">
      <formula>300</formula>
      <formula>399</formula>
    </cfRule>
    <cfRule type="cellIs" dxfId="50" priority="36" stopIfTrue="1" operator="between">
      <formula>600</formula>
      <formula>699</formula>
    </cfRule>
    <cfRule type="cellIs" dxfId="49" priority="37" stopIfTrue="1" operator="between">
      <formula>500</formula>
      <formula>599</formula>
    </cfRule>
  </conditionalFormatting>
  <conditionalFormatting sqref="K1:L1 K101:L65536 A70:A89 K2:K89">
    <cfRule type="cellIs" dxfId="48" priority="30" operator="between">
      <formula>399.8</formula>
      <formula>499.3</formula>
    </cfRule>
    <cfRule type="cellIs" dxfId="47" priority="31" operator="between">
      <formula>99</formula>
      <formula>199.5</formula>
    </cfRule>
  </conditionalFormatting>
  <conditionalFormatting sqref="B2">
    <cfRule type="cellIs" dxfId="46" priority="10" stopIfTrue="1" operator="between">
      <formula>300</formula>
      <formula>399</formula>
    </cfRule>
    <cfRule type="cellIs" dxfId="45" priority="11" stopIfTrue="1" operator="between">
      <formula>600</formula>
      <formula>699</formula>
    </cfRule>
    <cfRule type="cellIs" dxfId="44" priority="12" stopIfTrue="1" operator="between">
      <formula>500</formula>
      <formula>599</formula>
    </cfRule>
  </conditionalFormatting>
  <conditionalFormatting sqref="B3:B5">
    <cfRule type="cellIs" dxfId="43" priority="7" stopIfTrue="1" operator="between">
      <formula>300</formula>
      <formula>399</formula>
    </cfRule>
    <cfRule type="cellIs" dxfId="42" priority="8" stopIfTrue="1" operator="between">
      <formula>600</formula>
      <formula>699</formula>
    </cfRule>
    <cfRule type="cellIs" dxfId="41" priority="9" stopIfTrue="1" operator="between">
      <formula>500</formula>
      <formula>599</formula>
    </cfRule>
  </conditionalFormatting>
  <printOptions horizontalCentered="1" verticalCentered="1"/>
  <pageMargins left="0.74803149606299213" right="0.74803149606299213" top="0.98425196850393704" bottom="0.70866141732283472" header="0.51181102362204722" footer="0.51181102362204722"/>
  <pageSetup paperSize="9" scale="47" orientation="portrait" r:id="rId1"/>
  <headerFooter alignWithMargins="0">
    <oddHeader>&amp;L&amp;14Sportshall Athletics League&amp;C&amp;14BIrmingham Division&amp;R&amp;16 2013 to 2014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18"/>
  <sheetViews>
    <sheetView topLeftCell="I10" zoomScaleNormal="100" workbookViewId="0">
      <selection activeCell="R31" sqref="A1:R31"/>
    </sheetView>
  </sheetViews>
  <sheetFormatPr defaultRowHeight="14.25"/>
  <cols>
    <col min="1" max="1" width="5.5703125" style="331" customWidth="1"/>
    <col min="2" max="2" width="23.5703125" style="2" customWidth="1"/>
    <col min="3" max="3" width="5.7109375" customWidth="1"/>
    <col min="4" max="7" width="5.7109375" style="2" customWidth="1"/>
    <col min="8" max="8" width="7" style="2" customWidth="1"/>
    <col min="9" max="9" width="4.28515625" style="2" customWidth="1"/>
    <col min="10" max="10" width="4.85546875" style="412" customWidth="1"/>
    <col min="11" max="11" width="5.7109375" style="2" customWidth="1"/>
    <col min="12" max="12" width="25.140625" customWidth="1"/>
    <col min="13" max="17" width="5.85546875" customWidth="1"/>
    <col min="18" max="18" width="6.42578125" customWidth="1"/>
    <col min="19" max="19" width="5.140625" customWidth="1"/>
  </cols>
  <sheetData>
    <row r="1" spans="1:19" s="1" customFormat="1" ht="31.5">
      <c r="A1" s="405" t="s">
        <v>0</v>
      </c>
      <c r="B1" s="406" t="s">
        <v>322</v>
      </c>
      <c r="C1" s="407" t="s">
        <v>58</v>
      </c>
      <c r="D1" s="407" t="s">
        <v>1</v>
      </c>
      <c r="E1" s="407" t="s">
        <v>2</v>
      </c>
      <c r="F1" s="407" t="s">
        <v>3</v>
      </c>
      <c r="G1" s="407" t="s">
        <v>4</v>
      </c>
      <c r="H1" s="409" t="s">
        <v>11</v>
      </c>
      <c r="I1" s="409"/>
      <c r="J1" s="529"/>
      <c r="K1" s="37" t="s">
        <v>0</v>
      </c>
      <c r="L1" s="37" t="s">
        <v>323</v>
      </c>
      <c r="M1" s="50" t="s">
        <v>58</v>
      </c>
      <c r="N1" s="50" t="s">
        <v>1</v>
      </c>
      <c r="O1" s="50" t="s">
        <v>2</v>
      </c>
      <c r="P1" s="50" t="s">
        <v>3</v>
      </c>
      <c r="Q1" s="50" t="s">
        <v>4</v>
      </c>
      <c r="R1" s="408" t="s">
        <v>11</v>
      </c>
      <c r="S1" s="679"/>
    </row>
    <row r="2" spans="1:19" ht="15.75">
      <c r="A2" s="19">
        <v>670</v>
      </c>
      <c r="B2" s="776" t="str">
        <f>LOOKUP(A2,Name!A$1:B747)</f>
        <v>Anya Bates</v>
      </c>
      <c r="C2" s="383">
        <v>118</v>
      </c>
      <c r="D2" s="383"/>
      <c r="E2" s="383"/>
      <c r="F2" s="383"/>
      <c r="G2" s="383"/>
      <c r="H2" s="614">
        <f t="shared" ref="H2:H11" si="0">SUM(C2:G2)</f>
        <v>118</v>
      </c>
      <c r="I2" s="678"/>
      <c r="J2" s="412">
        <v>1</v>
      </c>
      <c r="K2" s="411">
        <v>364</v>
      </c>
      <c r="L2" s="777" t="str">
        <f>LOOKUP(K2,Name!A$1:B1759)</f>
        <v>Kaie Chambers-Brown</v>
      </c>
      <c r="M2" s="383">
        <v>118</v>
      </c>
      <c r="N2" s="383"/>
      <c r="O2" s="383"/>
      <c r="P2" s="383"/>
      <c r="Q2" s="383"/>
      <c r="R2" s="598">
        <f t="shared" ref="R2:R22" si="1">SUM(M2:Q2)</f>
        <v>118</v>
      </c>
      <c r="S2" s="383"/>
    </row>
    <row r="3" spans="1:19" ht="15.75">
      <c r="A3" s="19">
        <v>572</v>
      </c>
      <c r="B3" s="8" t="str">
        <f>LOOKUP(A3,Name!A$1:B750)</f>
        <v>Isabelle Neville</v>
      </c>
      <c r="C3" s="383">
        <v>112</v>
      </c>
      <c r="D3" s="383"/>
      <c r="E3" s="383"/>
      <c r="F3" s="383"/>
      <c r="G3" s="383"/>
      <c r="H3" s="410">
        <f t="shared" si="0"/>
        <v>112</v>
      </c>
      <c r="I3" s="678"/>
      <c r="J3" s="412">
        <v>2</v>
      </c>
      <c r="K3" s="411">
        <v>620</v>
      </c>
      <c r="L3" s="8" t="str">
        <f>LOOKUP(K3,Name!A$1:B1770)</f>
        <v>Tom O'Hanlon</v>
      </c>
      <c r="M3" s="383">
        <v>114</v>
      </c>
      <c r="N3" s="383"/>
      <c r="O3" s="383"/>
      <c r="P3" s="383"/>
      <c r="Q3" s="383"/>
      <c r="R3" s="382">
        <f t="shared" si="1"/>
        <v>114</v>
      </c>
      <c r="S3" s="383"/>
    </row>
    <row r="4" spans="1:19" ht="15.75">
      <c r="A4" s="19">
        <v>324</v>
      </c>
      <c r="B4" s="8" t="str">
        <f>LOOKUP(A4,Name!A$1:B739)</f>
        <v>Nichole Birmingham</v>
      </c>
      <c r="C4" s="383">
        <v>107</v>
      </c>
      <c r="D4" s="383"/>
      <c r="E4" s="383"/>
      <c r="F4" s="383"/>
      <c r="G4" s="383"/>
      <c r="H4" s="410">
        <f t="shared" si="0"/>
        <v>107</v>
      </c>
      <c r="I4" s="678"/>
      <c r="J4" s="412">
        <v>3</v>
      </c>
      <c r="K4" s="411">
        <v>625</v>
      </c>
      <c r="L4" s="8" t="str">
        <f>LOOKUP(K4,Name!A$1:B1769)</f>
        <v>Elliott Jones</v>
      </c>
      <c r="M4" s="383">
        <v>112</v>
      </c>
      <c r="N4" s="383"/>
      <c r="O4" s="383"/>
      <c r="P4" s="383"/>
      <c r="Q4" s="383"/>
      <c r="R4" s="382">
        <f t="shared" si="1"/>
        <v>112</v>
      </c>
      <c r="S4" s="383"/>
    </row>
    <row r="5" spans="1:19" ht="15.75">
      <c r="A5" s="19">
        <v>671</v>
      </c>
      <c r="B5" s="8" t="str">
        <f>LOOKUP(A5,Name!A$1:B754)</f>
        <v>Ashleigh Bailey</v>
      </c>
      <c r="C5" s="383">
        <v>106</v>
      </c>
      <c r="D5" s="383"/>
      <c r="E5" s="383"/>
      <c r="F5" s="383"/>
      <c r="G5" s="383"/>
      <c r="H5" s="410">
        <f t="shared" si="0"/>
        <v>106</v>
      </c>
      <c r="I5" s="678"/>
      <c r="J5" s="412">
        <v>4</v>
      </c>
      <c r="K5" s="411">
        <v>622</v>
      </c>
      <c r="L5" s="8" t="str">
        <f>LOOKUP(K5,Name!A$1:B1772)</f>
        <v>Henry Thorneywork</v>
      </c>
      <c r="M5" s="383">
        <v>110</v>
      </c>
      <c r="N5" s="383"/>
      <c r="O5" s="383"/>
      <c r="P5" s="383"/>
      <c r="Q5" s="383"/>
      <c r="R5" s="382">
        <f t="shared" si="1"/>
        <v>110</v>
      </c>
      <c r="S5" s="383"/>
    </row>
    <row r="6" spans="1:19" ht="15.75">
      <c r="A6" s="19">
        <v>323</v>
      </c>
      <c r="B6" s="8" t="str">
        <f>LOOKUP(A6,Name!A$1:B754)</f>
        <v>Melissa Morris</v>
      </c>
      <c r="C6" s="383">
        <v>104</v>
      </c>
      <c r="D6" s="383"/>
      <c r="E6" s="383"/>
      <c r="F6" s="383"/>
      <c r="G6" s="383"/>
      <c r="H6" s="410">
        <f t="shared" si="0"/>
        <v>104</v>
      </c>
      <c r="I6" s="678"/>
      <c r="J6" s="412">
        <v>5</v>
      </c>
      <c r="K6" s="411">
        <v>363</v>
      </c>
      <c r="L6" s="8" t="str">
        <f>LOOKUP(K6,Name!A$1:B1763)</f>
        <v>Tyrell Williamson-Greene</v>
      </c>
      <c r="M6" s="383">
        <v>108</v>
      </c>
      <c r="N6" s="383"/>
      <c r="O6" s="383"/>
      <c r="P6" s="383"/>
      <c r="Q6" s="383"/>
      <c r="R6" s="382">
        <f t="shared" si="1"/>
        <v>108</v>
      </c>
      <c r="S6" s="383"/>
    </row>
    <row r="7" spans="1:19" ht="15.75">
      <c r="A7" s="19">
        <v>326</v>
      </c>
      <c r="B7" s="8" t="str">
        <f>LOOKUP(A7,Name!A$1:B743)</f>
        <v>Abigail Hazel</v>
      </c>
      <c r="C7" s="383">
        <v>103</v>
      </c>
      <c r="D7" s="383"/>
      <c r="E7" s="383"/>
      <c r="F7" s="383"/>
      <c r="G7" s="383"/>
      <c r="H7" s="410">
        <f t="shared" si="0"/>
        <v>103</v>
      </c>
      <c r="I7" s="678"/>
      <c r="J7" s="412">
        <v>6</v>
      </c>
      <c r="K7" s="411">
        <v>626</v>
      </c>
      <c r="L7" s="8" t="str">
        <f>LOOKUP(K7,Name!A$1:B1771)</f>
        <v>Sam Harris</v>
      </c>
      <c r="M7" s="383">
        <v>104</v>
      </c>
      <c r="N7" s="383"/>
      <c r="O7" s="383"/>
      <c r="P7" s="383"/>
      <c r="Q7" s="383"/>
      <c r="R7" s="382">
        <f t="shared" si="1"/>
        <v>104</v>
      </c>
      <c r="S7" s="383"/>
    </row>
    <row r="8" spans="1:19" ht="15.75">
      <c r="A8" s="19">
        <v>329</v>
      </c>
      <c r="B8" s="8" t="str">
        <f>LOOKUP(A8,Name!A$1:B761)</f>
        <v>Lemeyah Issac</v>
      </c>
      <c r="C8" s="383">
        <v>102</v>
      </c>
      <c r="D8" s="383"/>
      <c r="E8" s="383"/>
      <c r="F8" s="383"/>
      <c r="G8" s="383"/>
      <c r="H8" s="410">
        <f t="shared" si="0"/>
        <v>102</v>
      </c>
      <c r="I8" s="678"/>
      <c r="J8" s="412">
        <f>J7+1</f>
        <v>7</v>
      </c>
      <c r="K8" s="411">
        <v>420</v>
      </c>
      <c r="L8" s="8" t="str">
        <f>LOOKUP(K8,Name!A$1:B1764)</f>
        <v>Samuel Chance</v>
      </c>
      <c r="M8" s="383">
        <v>100</v>
      </c>
      <c r="N8" s="383"/>
      <c r="O8" s="383"/>
      <c r="P8" s="383"/>
      <c r="Q8" s="383"/>
      <c r="R8" s="382">
        <f t="shared" si="1"/>
        <v>100</v>
      </c>
      <c r="S8" s="383"/>
    </row>
    <row r="9" spans="1:19" ht="15.75">
      <c r="A9" s="19">
        <v>672</v>
      </c>
      <c r="B9" s="8" t="str">
        <f>LOOKUP(A9,Name!A$1:B755)</f>
        <v>Keavie Preston</v>
      </c>
      <c r="C9" s="383">
        <v>92</v>
      </c>
      <c r="D9" s="383"/>
      <c r="E9" s="383"/>
      <c r="F9" s="383"/>
      <c r="G9" s="383"/>
      <c r="H9" s="410">
        <f t="shared" si="0"/>
        <v>92</v>
      </c>
      <c r="I9" s="678"/>
      <c r="J9" s="412">
        <f t="shared" ref="J9:J33" si="2">J8+1</f>
        <v>8</v>
      </c>
      <c r="K9" s="411">
        <v>186</v>
      </c>
      <c r="L9" s="8" t="str">
        <f>LOOKUP(K9,Name!A$1:B1761)</f>
        <v>Cameron Kirkbride</v>
      </c>
      <c r="M9" s="383">
        <v>99</v>
      </c>
      <c r="N9" s="383"/>
      <c r="O9" s="383"/>
      <c r="P9" s="383"/>
      <c r="Q9" s="383"/>
      <c r="R9" s="382">
        <f t="shared" si="1"/>
        <v>99</v>
      </c>
      <c r="S9" s="383"/>
    </row>
    <row r="10" spans="1:19" s="1" customFormat="1" ht="15.75">
      <c r="A10" s="19">
        <v>678</v>
      </c>
      <c r="B10" s="8" t="str">
        <f>LOOKUP(A10,Name!A$1:B760)</f>
        <v>Sarah Russell</v>
      </c>
      <c r="C10" s="383">
        <v>91</v>
      </c>
      <c r="D10" s="383"/>
      <c r="E10" s="383"/>
      <c r="F10" s="383"/>
      <c r="G10" s="383"/>
      <c r="H10" s="410">
        <f t="shared" si="0"/>
        <v>91</v>
      </c>
      <c r="I10" s="678"/>
      <c r="J10" s="412">
        <f t="shared" si="2"/>
        <v>9</v>
      </c>
      <c r="K10" s="411">
        <v>367</v>
      </c>
      <c r="L10" s="8" t="str">
        <f>LOOKUP(K10,Name!A$1:B1766)</f>
        <v>Ross Beale</v>
      </c>
      <c r="M10" s="383">
        <v>90</v>
      </c>
      <c r="N10" s="383"/>
      <c r="O10" s="383"/>
      <c r="P10" s="383"/>
      <c r="Q10" s="383"/>
      <c r="R10" s="382">
        <f t="shared" si="1"/>
        <v>90</v>
      </c>
      <c r="S10" s="383"/>
    </row>
    <row r="11" spans="1:19" ht="15.75">
      <c r="A11" s="19">
        <v>473</v>
      </c>
      <c r="B11" s="8" t="str">
        <f>LOOKUP(A11,Name!A$1:B746)</f>
        <v>Kimberley Thomas</v>
      </c>
      <c r="C11" s="383">
        <v>87</v>
      </c>
      <c r="D11" s="383"/>
      <c r="E11" s="383"/>
      <c r="F11" s="383"/>
      <c r="G11" s="383"/>
      <c r="H11" s="410">
        <f t="shared" si="0"/>
        <v>87</v>
      </c>
      <c r="I11" s="678"/>
      <c r="J11" s="412">
        <f t="shared" si="2"/>
        <v>10</v>
      </c>
      <c r="K11" s="411">
        <v>187</v>
      </c>
      <c r="L11" s="8" t="str">
        <f>LOOKUP(K11,Name!A$1:B1757)</f>
        <v>George Creed</v>
      </c>
      <c r="M11" s="383">
        <v>88</v>
      </c>
      <c r="N11" s="383"/>
      <c r="O11" s="383"/>
      <c r="P11" s="383"/>
      <c r="Q11" s="383"/>
      <c r="R11" s="382">
        <f t="shared" si="1"/>
        <v>88</v>
      </c>
      <c r="S11" s="383"/>
    </row>
    <row r="12" spans="1:19" ht="15.75">
      <c r="A12" s="19">
        <v>330</v>
      </c>
      <c r="B12" s="8" t="str">
        <f>LOOKUP(A12,Name!A$1:B762)</f>
        <v>Chelsey Marsden</v>
      </c>
      <c r="C12" s="383">
        <v>49</v>
      </c>
      <c r="D12" s="383"/>
      <c r="E12" s="383"/>
      <c r="F12" s="383"/>
      <c r="G12" s="383"/>
      <c r="H12" s="410">
        <v>81</v>
      </c>
      <c r="I12" s="678"/>
      <c r="J12" s="412">
        <f t="shared" si="2"/>
        <v>11</v>
      </c>
      <c r="K12" s="411">
        <v>366</v>
      </c>
      <c r="L12" s="8" t="str">
        <f>LOOKUP(K12,Name!A$1:B1765)</f>
        <v>Arjun Singh</v>
      </c>
      <c r="M12" s="383">
        <v>86</v>
      </c>
      <c r="N12" s="383"/>
      <c r="O12" s="383"/>
      <c r="P12" s="383"/>
      <c r="Q12" s="383"/>
      <c r="R12" s="382">
        <f t="shared" si="1"/>
        <v>86</v>
      </c>
      <c r="S12" s="383"/>
    </row>
    <row r="13" spans="1:19" ht="15.75">
      <c r="A13" s="19">
        <v>328</v>
      </c>
      <c r="B13" s="8" t="str">
        <f>LOOKUP(A13,Name!A$1:B745)</f>
        <v>Mimi Kunribido</v>
      </c>
      <c r="C13" s="383">
        <v>80</v>
      </c>
      <c r="D13" s="383"/>
      <c r="E13" s="383"/>
      <c r="F13" s="383"/>
      <c r="G13" s="383"/>
      <c r="H13" s="410">
        <f t="shared" ref="H13:H28" si="3">SUM(C13:G13)</f>
        <v>80</v>
      </c>
      <c r="I13" s="678"/>
      <c r="J13" s="412">
        <f t="shared" si="2"/>
        <v>12</v>
      </c>
      <c r="K13" s="411">
        <v>624</v>
      </c>
      <c r="L13" s="8" t="str">
        <f>LOOKUP(K13,Name!A$1:B1774)</f>
        <v>Will Edwards</v>
      </c>
      <c r="M13" s="383">
        <v>86</v>
      </c>
      <c r="N13" s="383"/>
      <c r="O13" s="383"/>
      <c r="P13" s="383"/>
      <c r="Q13" s="383"/>
      <c r="R13" s="382">
        <f t="shared" si="1"/>
        <v>86</v>
      </c>
      <c r="S13" s="383"/>
    </row>
    <row r="14" spans="1:19" ht="15.75">
      <c r="A14" s="19">
        <v>677</v>
      </c>
      <c r="B14" s="8" t="str">
        <f>LOOKUP(A14,Name!A$1:B759)</f>
        <v>Katie Lund</v>
      </c>
      <c r="C14" s="383">
        <v>79</v>
      </c>
      <c r="D14" s="383"/>
      <c r="E14" s="383"/>
      <c r="F14" s="383"/>
      <c r="G14" s="383"/>
      <c r="H14" s="410">
        <f t="shared" si="3"/>
        <v>79</v>
      </c>
      <c r="I14" s="678"/>
      <c r="J14" s="412">
        <f t="shared" si="2"/>
        <v>13</v>
      </c>
      <c r="K14" s="411">
        <v>368</v>
      </c>
      <c r="L14" s="8" t="str">
        <f>LOOKUP(K14,Name!A$1:B1767)</f>
        <v>T'vane Xavier Rapier</v>
      </c>
      <c r="M14" s="383">
        <v>85</v>
      </c>
      <c r="N14" s="383"/>
      <c r="O14" s="383"/>
      <c r="P14" s="383"/>
      <c r="Q14" s="383"/>
      <c r="R14" s="382">
        <f t="shared" si="1"/>
        <v>85</v>
      </c>
      <c r="S14" s="383"/>
    </row>
    <row r="15" spans="1:19" ht="15.75">
      <c r="A15" s="19">
        <v>170</v>
      </c>
      <c r="B15" s="8" t="str">
        <f>LOOKUP(A15,Name!A$1:B753)</f>
        <v>Anna Short</v>
      </c>
      <c r="C15" s="383">
        <v>78</v>
      </c>
      <c r="D15" s="383"/>
      <c r="E15" s="383"/>
      <c r="F15" s="383"/>
      <c r="G15" s="383"/>
      <c r="H15" s="410">
        <f t="shared" si="3"/>
        <v>78</v>
      </c>
      <c r="I15" s="678"/>
      <c r="J15" s="412">
        <f t="shared" si="2"/>
        <v>14</v>
      </c>
      <c r="K15" s="411">
        <v>189</v>
      </c>
      <c r="L15" s="8" t="str">
        <f>LOOKUP(K15,Name!A$1:B1758)</f>
        <v>Ethan Brough</v>
      </c>
      <c r="M15" s="383">
        <v>76</v>
      </c>
      <c r="N15" s="383"/>
      <c r="O15" s="383"/>
      <c r="P15" s="383"/>
      <c r="Q15" s="383"/>
      <c r="R15" s="382">
        <f t="shared" si="1"/>
        <v>76</v>
      </c>
      <c r="S15" s="383"/>
    </row>
    <row r="16" spans="1:19" ht="15.75">
      <c r="A16" s="19">
        <v>575</v>
      </c>
      <c r="B16" s="8" t="str">
        <f>LOOKUP(A16,Name!A$1:B753)</f>
        <v>Alice Mellor</v>
      </c>
      <c r="C16" s="383">
        <v>78</v>
      </c>
      <c r="D16" s="383"/>
      <c r="E16" s="383"/>
      <c r="F16" s="383"/>
      <c r="G16" s="383"/>
      <c r="H16" s="410">
        <f t="shared" si="3"/>
        <v>78</v>
      </c>
      <c r="I16" s="678"/>
      <c r="J16" s="412">
        <f t="shared" si="2"/>
        <v>15</v>
      </c>
      <c r="K16" s="411">
        <v>591</v>
      </c>
      <c r="L16" s="8" t="str">
        <f>LOOKUP(K16,Name!A$1:B1768)</f>
        <v>Andrew Woods</v>
      </c>
      <c r="M16" s="383">
        <v>60</v>
      </c>
      <c r="N16" s="383"/>
      <c r="O16" s="383"/>
      <c r="P16" s="383"/>
      <c r="Q16" s="383"/>
      <c r="R16" s="382">
        <f t="shared" si="1"/>
        <v>60</v>
      </c>
      <c r="S16" s="383"/>
    </row>
    <row r="17" spans="1:19" ht="15.75">
      <c r="A17" s="19">
        <v>167</v>
      </c>
      <c r="B17" s="615" t="str">
        <f>LOOKUP(A17,Name!A$1:B750)</f>
        <v>Jennie Hopkinson</v>
      </c>
      <c r="C17" s="383">
        <v>76</v>
      </c>
      <c r="D17" s="383"/>
      <c r="E17" s="383"/>
      <c r="F17" s="383"/>
      <c r="G17" s="383"/>
      <c r="H17" s="616">
        <f t="shared" si="3"/>
        <v>76</v>
      </c>
      <c r="I17" s="678"/>
      <c r="J17" s="412">
        <f t="shared" si="2"/>
        <v>16</v>
      </c>
      <c r="K17" s="411">
        <v>623</v>
      </c>
      <c r="L17" s="8" t="str">
        <f>LOOKUP(K17,Name!A$1:B1773)</f>
        <v>Deaglan O'Brien</v>
      </c>
      <c r="M17" s="383">
        <v>60</v>
      </c>
      <c r="N17" s="383"/>
      <c r="O17" s="383"/>
      <c r="P17" s="383"/>
      <c r="Q17" s="383"/>
      <c r="R17" s="382">
        <f t="shared" si="1"/>
        <v>60</v>
      </c>
      <c r="S17" s="383"/>
    </row>
    <row r="18" spans="1:19" ht="15.75">
      <c r="A18" s="19">
        <v>673</v>
      </c>
      <c r="B18" s="8" t="str">
        <f>LOOKUP(A18,Name!A$1:B756)</f>
        <v>Charlotte Lack</v>
      </c>
      <c r="C18" s="383">
        <v>76</v>
      </c>
      <c r="D18" s="383"/>
      <c r="E18" s="383"/>
      <c r="F18" s="383"/>
      <c r="G18" s="383"/>
      <c r="H18" s="410">
        <f t="shared" si="3"/>
        <v>76</v>
      </c>
      <c r="I18" s="678"/>
      <c r="J18" s="412">
        <f t="shared" si="2"/>
        <v>17</v>
      </c>
      <c r="K18" s="411">
        <v>628</v>
      </c>
      <c r="L18" s="8" t="str">
        <f>LOOKUP(K18,Name!A$1:B1776)</f>
        <v>Mohan Deo</v>
      </c>
      <c r="M18" s="383">
        <v>60</v>
      </c>
      <c r="N18" s="383"/>
      <c r="O18" s="383"/>
      <c r="P18" s="383"/>
      <c r="Q18" s="383"/>
      <c r="R18" s="382">
        <f t="shared" si="1"/>
        <v>60</v>
      </c>
      <c r="S18" s="383"/>
    </row>
    <row r="19" spans="1:19" ht="15.75">
      <c r="A19" s="19">
        <v>675</v>
      </c>
      <c r="B19" s="8" t="str">
        <f>LOOKUP(A19,Name!A$1:B758)</f>
        <v>Grace Dowse</v>
      </c>
      <c r="C19" s="383">
        <v>76</v>
      </c>
      <c r="D19" s="383"/>
      <c r="E19" s="383"/>
      <c r="F19" s="383"/>
      <c r="G19" s="383"/>
      <c r="H19" s="410">
        <f t="shared" si="3"/>
        <v>76</v>
      </c>
      <c r="I19" s="678"/>
      <c r="J19" s="412">
        <f t="shared" si="2"/>
        <v>18</v>
      </c>
      <c r="K19" s="411">
        <v>621</v>
      </c>
      <c r="L19" s="8" t="str">
        <f>LOOKUP(K19,Name!A$1:B1775)</f>
        <v>Will Giles</v>
      </c>
      <c r="M19" s="383">
        <v>58</v>
      </c>
      <c r="N19" s="383"/>
      <c r="O19" s="383"/>
      <c r="P19" s="383"/>
      <c r="Q19" s="383"/>
      <c r="R19" s="382">
        <f t="shared" si="1"/>
        <v>58</v>
      </c>
      <c r="S19" s="383"/>
    </row>
    <row r="20" spans="1:19" ht="15.75">
      <c r="A20" s="19">
        <v>570</v>
      </c>
      <c r="B20" s="8" t="str">
        <f>LOOKUP(A20,Name!A$1:B748)</f>
        <v>Emily Findlater</v>
      </c>
      <c r="C20" s="383">
        <v>70</v>
      </c>
      <c r="D20" s="383"/>
      <c r="E20" s="383"/>
      <c r="F20" s="383"/>
      <c r="G20" s="383"/>
      <c r="H20" s="410">
        <f t="shared" si="3"/>
        <v>70</v>
      </c>
      <c r="I20" s="678"/>
      <c r="J20" s="412">
        <f t="shared" si="2"/>
        <v>19</v>
      </c>
      <c r="K20" s="411">
        <v>185</v>
      </c>
      <c r="L20" s="8" t="str">
        <f>LOOKUP(K20,Name!A$1:B1759)</f>
        <v>Cameron Harris</v>
      </c>
      <c r="M20" s="383">
        <v>48</v>
      </c>
      <c r="N20" s="383"/>
      <c r="O20" s="383"/>
      <c r="P20" s="383"/>
      <c r="Q20" s="383"/>
      <c r="R20" s="382">
        <f t="shared" si="1"/>
        <v>48</v>
      </c>
      <c r="S20" s="383"/>
    </row>
    <row r="21" spans="1:19" ht="15.75">
      <c r="A21" s="19">
        <v>327</v>
      </c>
      <c r="B21" s="8" t="str">
        <f>LOOKUP(A21,Name!A$1:B744)</f>
        <v>Cassie-Ann Pemberton</v>
      </c>
      <c r="C21" s="383">
        <v>68</v>
      </c>
      <c r="D21" s="383"/>
      <c r="E21" s="383"/>
      <c r="F21" s="383"/>
      <c r="G21" s="383"/>
      <c r="H21" s="410">
        <f t="shared" si="3"/>
        <v>68</v>
      </c>
      <c r="I21" s="678"/>
      <c r="J21" s="412">
        <f t="shared" si="2"/>
        <v>20</v>
      </c>
      <c r="K21" s="411">
        <v>191</v>
      </c>
      <c r="L21" s="8" t="str">
        <f>LOOKUP(K21,Name!A$1:B1762)</f>
        <v>Aaron Johnson</v>
      </c>
      <c r="M21" s="383">
        <v>42</v>
      </c>
      <c r="N21" s="383"/>
      <c r="O21" s="383"/>
      <c r="P21" s="383"/>
      <c r="Q21" s="383"/>
      <c r="R21" s="382">
        <f t="shared" si="1"/>
        <v>42</v>
      </c>
      <c r="S21" s="383"/>
    </row>
    <row r="22" spans="1:19" ht="15.75">
      <c r="A22" s="19">
        <v>674</v>
      </c>
      <c r="B22" s="8" t="str">
        <f>LOOKUP(A22,Name!A$1:B757)</f>
        <v>Tea Tullah</v>
      </c>
      <c r="C22" s="383">
        <v>68</v>
      </c>
      <c r="D22" s="383"/>
      <c r="E22" s="383"/>
      <c r="F22" s="383"/>
      <c r="G22" s="383"/>
      <c r="H22" s="410">
        <f t="shared" si="3"/>
        <v>68</v>
      </c>
      <c r="I22" s="678"/>
      <c r="J22" s="412">
        <f t="shared" si="2"/>
        <v>21</v>
      </c>
      <c r="K22" s="411">
        <v>184</v>
      </c>
      <c r="L22" s="8" t="str">
        <f>LOOKUP(K22,Name!A$1:B1760)</f>
        <v>Leighton Palmer Whyte</v>
      </c>
      <c r="M22" s="383">
        <v>40</v>
      </c>
      <c r="N22" s="383"/>
      <c r="O22" s="383"/>
      <c r="P22" s="383"/>
      <c r="Q22" s="383"/>
      <c r="R22" s="382">
        <f t="shared" si="1"/>
        <v>40</v>
      </c>
      <c r="S22" s="383"/>
    </row>
    <row r="23" spans="1:19" s="3" customFormat="1" ht="15.75">
      <c r="A23" s="19">
        <v>573</v>
      </c>
      <c r="B23" s="8" t="str">
        <f>LOOKUP(A23,Name!A$1:B751)</f>
        <v>Rachel West</v>
      </c>
      <c r="C23" s="383">
        <v>66</v>
      </c>
      <c r="D23" s="383"/>
      <c r="E23" s="383"/>
      <c r="F23" s="383"/>
      <c r="G23" s="383"/>
      <c r="H23" s="410">
        <f t="shared" si="3"/>
        <v>66</v>
      </c>
      <c r="I23" s="678"/>
      <c r="J23" s="412">
        <f t="shared" si="2"/>
        <v>22</v>
      </c>
      <c r="K23" s="411"/>
      <c r="L23" s="8" t="e">
        <f>LOOKUP(K23,Name!A$1:B1777)</f>
        <v>#N/A</v>
      </c>
      <c r="M23" s="383"/>
      <c r="N23" s="383"/>
      <c r="O23" s="383"/>
      <c r="P23" s="383"/>
      <c r="Q23" s="383"/>
      <c r="R23" s="382">
        <f t="shared" ref="R23:R26" si="4">SUM(M23:Q23)</f>
        <v>0</v>
      </c>
      <c r="S23" s="383"/>
    </row>
    <row r="24" spans="1:19" s="3" customFormat="1" ht="15.75">
      <c r="A24" s="19">
        <v>169</v>
      </c>
      <c r="B24" s="8" t="str">
        <f>LOOKUP(A24,Name!A$1:B752)</f>
        <v>Lucy Wood</v>
      </c>
      <c r="C24" s="383">
        <v>60</v>
      </c>
      <c r="D24" s="383"/>
      <c r="E24" s="383"/>
      <c r="F24" s="383"/>
      <c r="G24" s="383"/>
      <c r="H24" s="410">
        <f t="shared" si="3"/>
        <v>60</v>
      </c>
      <c r="I24" s="678"/>
      <c r="J24" s="412">
        <f t="shared" si="2"/>
        <v>23</v>
      </c>
      <c r="K24" s="411"/>
      <c r="L24" s="8" t="e">
        <f>LOOKUP(K24,Name!A$1:B1778)</f>
        <v>#N/A</v>
      </c>
      <c r="M24" s="383"/>
      <c r="N24" s="383"/>
      <c r="O24" s="383"/>
      <c r="P24" s="383"/>
      <c r="Q24" s="383"/>
      <c r="R24" s="382">
        <f t="shared" si="4"/>
        <v>0</v>
      </c>
      <c r="S24" s="383"/>
    </row>
    <row r="25" spans="1:19" s="3" customFormat="1" ht="15.75">
      <c r="A25" s="19">
        <v>571</v>
      </c>
      <c r="B25" s="8" t="str">
        <f>LOOKUP(A25,Name!A$1:B749)</f>
        <v>Bethany Devonshire</v>
      </c>
      <c r="C25" s="383">
        <v>60</v>
      </c>
      <c r="D25" s="383"/>
      <c r="E25" s="383"/>
      <c r="F25" s="383"/>
      <c r="G25" s="383"/>
      <c r="H25" s="410">
        <f t="shared" si="3"/>
        <v>60</v>
      </c>
      <c r="I25" s="678"/>
      <c r="J25" s="412">
        <f t="shared" si="2"/>
        <v>24</v>
      </c>
      <c r="K25" s="411"/>
      <c r="L25" s="8" t="e">
        <f>LOOKUP(K25,Name!A$1:B1779)</f>
        <v>#N/A</v>
      </c>
      <c r="M25" s="383"/>
      <c r="N25" s="383"/>
      <c r="O25" s="383"/>
      <c r="P25" s="383"/>
      <c r="Q25" s="383"/>
      <c r="R25" s="382">
        <f t="shared" si="4"/>
        <v>0</v>
      </c>
      <c r="S25" s="383"/>
    </row>
    <row r="26" spans="1:19" s="3" customFormat="1" ht="15.75">
      <c r="A26" s="19">
        <v>325</v>
      </c>
      <c r="B26" s="8" t="str">
        <f>LOOKUP(A26,Name!A$1:B742)</f>
        <v>Ally Emanuel</v>
      </c>
      <c r="C26" s="383">
        <v>53</v>
      </c>
      <c r="D26" s="383"/>
      <c r="E26" s="383"/>
      <c r="F26" s="383"/>
      <c r="G26" s="383"/>
      <c r="H26" s="410">
        <f t="shared" si="3"/>
        <v>53</v>
      </c>
      <c r="I26" s="678"/>
      <c r="J26" s="412">
        <f t="shared" si="2"/>
        <v>25</v>
      </c>
      <c r="K26" s="411"/>
      <c r="L26" s="8" t="e">
        <f>LOOKUP(K26,Name!A$1:B1780)</f>
        <v>#N/A</v>
      </c>
      <c r="M26" s="383"/>
      <c r="N26" s="383"/>
      <c r="O26" s="383"/>
      <c r="P26" s="383"/>
      <c r="Q26" s="383"/>
      <c r="R26" s="382">
        <f t="shared" si="4"/>
        <v>0</v>
      </c>
      <c r="S26" s="383"/>
    </row>
    <row r="27" spans="1:19" s="3" customFormat="1" ht="15.75">
      <c r="A27" s="19">
        <v>171</v>
      </c>
      <c r="B27" s="8" t="str">
        <f>LOOKUP(A27,Name!A$1:B755)</f>
        <v>Becky Evans</v>
      </c>
      <c r="C27" s="383">
        <v>46</v>
      </c>
      <c r="D27" s="383"/>
      <c r="E27" s="383"/>
      <c r="F27" s="383"/>
      <c r="G27" s="383"/>
      <c r="H27" s="410">
        <f t="shared" si="3"/>
        <v>46</v>
      </c>
      <c r="I27" s="678"/>
      <c r="J27" s="412">
        <f t="shared" si="2"/>
        <v>26</v>
      </c>
      <c r="K27" s="411"/>
      <c r="L27" s="8" t="e">
        <f>LOOKUP(K27,Name!A$1:B1781)</f>
        <v>#N/A</v>
      </c>
      <c r="M27" s="383"/>
      <c r="N27" s="383"/>
      <c r="O27" s="383"/>
      <c r="P27" s="383"/>
      <c r="Q27" s="383"/>
    </row>
    <row r="28" spans="1:19" s="3" customFormat="1" ht="15.75">
      <c r="A28" s="19">
        <v>471</v>
      </c>
      <c r="B28" s="8" t="str">
        <f>LOOKUP(A28,Name!A$1:B747)</f>
        <v>Rebekka Freeman</v>
      </c>
      <c r="C28" s="383">
        <v>42</v>
      </c>
      <c r="D28" s="383"/>
      <c r="E28" s="383"/>
      <c r="F28" s="383"/>
      <c r="G28" s="383"/>
      <c r="H28" s="410">
        <f t="shared" si="3"/>
        <v>42</v>
      </c>
      <c r="I28" s="678"/>
      <c r="J28" s="412">
        <f t="shared" si="2"/>
        <v>27</v>
      </c>
    </row>
    <row r="29" spans="1:19" s="3" customFormat="1" ht="15.75">
      <c r="A29" s="19">
        <v>331</v>
      </c>
      <c r="B29" s="8" t="str">
        <f>LOOKUP(A29,Name!A$1:B763)</f>
        <v>Samantha Rogers</v>
      </c>
      <c r="C29" s="383">
        <v>26</v>
      </c>
      <c r="D29" s="383"/>
      <c r="E29" s="383"/>
      <c r="F29" s="383"/>
      <c r="G29" s="383"/>
      <c r="H29" s="410">
        <v>42</v>
      </c>
      <c r="I29" s="678"/>
      <c r="J29" s="412">
        <f t="shared" si="2"/>
        <v>28</v>
      </c>
    </row>
    <row r="30" spans="1:19" s="3" customFormat="1" ht="15.75">
      <c r="A30" s="19">
        <v>574</v>
      </c>
      <c r="B30" s="8" t="str">
        <f>LOOKUP(A30,Name!A$1:B752)</f>
        <v>Charlotte Cornbill</v>
      </c>
      <c r="C30" s="383">
        <v>39</v>
      </c>
      <c r="D30" s="383"/>
      <c r="E30" s="383"/>
      <c r="F30" s="383"/>
      <c r="G30" s="383"/>
      <c r="H30" s="410">
        <f>SUM(C30:G30)</f>
        <v>39</v>
      </c>
      <c r="I30" s="678"/>
      <c r="J30" s="412">
        <f t="shared" si="2"/>
        <v>29</v>
      </c>
    </row>
    <row r="31" spans="1:19" s="3" customFormat="1" ht="15.75">
      <c r="A31" s="19">
        <v>168</v>
      </c>
      <c r="B31" s="8" t="str">
        <f>LOOKUP(A31,Name!A$1:B749)</f>
        <v>Anais Masih</v>
      </c>
      <c r="C31" s="383">
        <v>16</v>
      </c>
      <c r="D31" s="383"/>
      <c r="E31" s="383"/>
      <c r="F31" s="383"/>
      <c r="G31" s="383"/>
      <c r="H31" s="410">
        <f>SUM(C31:G31)</f>
        <v>16</v>
      </c>
      <c r="I31" s="678"/>
      <c r="J31" s="412">
        <f t="shared" si="2"/>
        <v>30</v>
      </c>
    </row>
    <row r="32" spans="1:19" s="3" customFormat="1" ht="15.75">
      <c r="A32" s="19"/>
      <c r="B32" s="8" t="e">
        <f>LOOKUP(A32,Name!A$1:B764)</f>
        <v>#N/A</v>
      </c>
      <c r="C32" s="383"/>
      <c r="D32" s="383"/>
      <c r="E32" s="383"/>
      <c r="F32" s="383"/>
      <c r="G32" s="383"/>
      <c r="H32" s="410">
        <f t="shared" ref="H32:H33" si="5">SUM(C32:G32)</f>
        <v>0</v>
      </c>
      <c r="I32" s="678"/>
      <c r="J32" s="412">
        <f t="shared" si="2"/>
        <v>31</v>
      </c>
    </row>
    <row r="33" spans="1:10" s="3" customFormat="1" ht="15.75">
      <c r="A33" s="19"/>
      <c r="B33" s="8" t="e">
        <f>LOOKUP(A33,Name!A$1:B765)</f>
        <v>#N/A</v>
      </c>
      <c r="C33" s="383"/>
      <c r="D33" s="383"/>
      <c r="E33" s="383"/>
      <c r="F33" s="383"/>
      <c r="G33" s="383"/>
      <c r="H33" s="410">
        <f t="shared" si="5"/>
        <v>0</v>
      </c>
      <c r="I33" s="678"/>
      <c r="J33" s="412">
        <f t="shared" si="2"/>
        <v>32</v>
      </c>
    </row>
    <row r="34" spans="1:10" ht="12.75">
      <c r="J34" s="2"/>
    </row>
    <row r="35" spans="1:10" ht="12.75">
      <c r="J35" s="2"/>
    </row>
    <row r="36" spans="1:10" ht="12.75">
      <c r="J36" s="2"/>
    </row>
    <row r="37" spans="1:10" ht="12.75">
      <c r="D37" s="2" t="s">
        <v>12</v>
      </c>
      <c r="J37" s="2"/>
    </row>
    <row r="38" spans="1:10" ht="12.75">
      <c r="J38" s="2"/>
    </row>
    <row r="39" spans="1:10" ht="12.75">
      <c r="J39" s="2"/>
    </row>
    <row r="40" spans="1:10" ht="12.75">
      <c r="J40" s="2"/>
    </row>
    <row r="41" spans="1:10" ht="12.75">
      <c r="J41" s="2"/>
    </row>
    <row r="42" spans="1:10" ht="12.75">
      <c r="J42" s="2"/>
    </row>
    <row r="43" spans="1:10" ht="12.75">
      <c r="J43" s="2"/>
    </row>
    <row r="44" spans="1:10" ht="12.75">
      <c r="J44" s="2"/>
    </row>
    <row r="45" spans="1:10" ht="12.75">
      <c r="J45" s="2"/>
    </row>
    <row r="46" spans="1:10" ht="12.75">
      <c r="J46" s="2"/>
    </row>
    <row r="47" spans="1:10" ht="12.75">
      <c r="J47" s="2"/>
    </row>
    <row r="48" spans="1:10" ht="12.75">
      <c r="J48" s="2"/>
    </row>
    <row r="49" spans="10:10" ht="12.75">
      <c r="J49" s="2"/>
    </row>
    <row r="50" spans="10:10" ht="12.75">
      <c r="J50" s="2"/>
    </row>
    <row r="51" spans="10:10" ht="12.75">
      <c r="J51" s="2"/>
    </row>
    <row r="52" spans="10:10" ht="12.75">
      <c r="J52" s="2"/>
    </row>
    <row r="53" spans="10:10" ht="12.75">
      <c r="J53" s="2"/>
    </row>
    <row r="54" spans="10:10" ht="12.75">
      <c r="J54" s="2"/>
    </row>
    <row r="55" spans="10:10" ht="12.75">
      <c r="J55" s="2"/>
    </row>
    <row r="56" spans="10:10" ht="12.75">
      <c r="J56" s="2"/>
    </row>
    <row r="57" spans="10:10" ht="12.75">
      <c r="J57" s="2"/>
    </row>
    <row r="58" spans="10:10" ht="12.75">
      <c r="J58" s="2"/>
    </row>
    <row r="59" spans="10:10" ht="12.75">
      <c r="J59" s="2"/>
    </row>
    <row r="60" spans="10:10" ht="12.75">
      <c r="J60" s="2"/>
    </row>
    <row r="61" spans="10:10" ht="12.75">
      <c r="J61" s="2"/>
    </row>
    <row r="62" spans="10:10" ht="12.75">
      <c r="J62" s="2"/>
    </row>
    <row r="63" spans="10:10" ht="12.75">
      <c r="J63" s="2"/>
    </row>
    <row r="64" spans="10:10" ht="12.75">
      <c r="J64" s="2"/>
    </row>
    <row r="65" spans="10:10" ht="12.75">
      <c r="J65" s="2"/>
    </row>
    <row r="66" spans="10:10" ht="12.75">
      <c r="J66" s="2"/>
    </row>
    <row r="67" spans="10:10" ht="12.75">
      <c r="J67" s="2"/>
    </row>
    <row r="68" spans="10:10" ht="12.75">
      <c r="J68" s="2"/>
    </row>
    <row r="69" spans="10:10" ht="12.75">
      <c r="J69" s="2"/>
    </row>
    <row r="70" spans="10:10" ht="12.75">
      <c r="J70" s="2"/>
    </row>
    <row r="71" spans="10:10" ht="12.75">
      <c r="J71" s="2"/>
    </row>
    <row r="72" spans="10:10" ht="12.75">
      <c r="J72" s="2"/>
    </row>
    <row r="73" spans="10:10" ht="12.75">
      <c r="J73" s="2"/>
    </row>
    <row r="74" spans="10:10" ht="12.75">
      <c r="J74" s="2"/>
    </row>
    <row r="75" spans="10:10" ht="12.75">
      <c r="J75" s="2"/>
    </row>
    <row r="76" spans="10:10" ht="12.75">
      <c r="J76" s="2"/>
    </row>
    <row r="77" spans="10:10" ht="12.75">
      <c r="J77" s="2"/>
    </row>
    <row r="78" spans="10:10" ht="12.75">
      <c r="J78" s="2"/>
    </row>
    <row r="79" spans="10:10" ht="12.75">
      <c r="J79" s="2"/>
    </row>
    <row r="80" spans="10:10" ht="12.75">
      <c r="J80" s="2"/>
    </row>
    <row r="81" spans="10:10" ht="12.75">
      <c r="J81" s="2"/>
    </row>
    <row r="82" spans="10:10" ht="12.75">
      <c r="J82" s="2"/>
    </row>
    <row r="83" spans="10:10" ht="12.75">
      <c r="J83" s="2"/>
    </row>
    <row r="84" spans="10:10" ht="12.75">
      <c r="J84" s="2"/>
    </row>
    <row r="85" spans="10:10" ht="12.75">
      <c r="J85" s="2"/>
    </row>
    <row r="86" spans="10:10" ht="12.75">
      <c r="J86" s="2"/>
    </row>
    <row r="87" spans="10:10" ht="12.75">
      <c r="J87" s="2"/>
    </row>
    <row r="88" spans="10:10" ht="12.75">
      <c r="J88" s="2"/>
    </row>
    <row r="89" spans="10:10" ht="12.75">
      <c r="J89" s="2"/>
    </row>
    <row r="90" spans="10:10" ht="12.75">
      <c r="J90" s="2"/>
    </row>
    <row r="91" spans="10:10" ht="12.75">
      <c r="J91" s="2"/>
    </row>
    <row r="92" spans="10:10" ht="12.75">
      <c r="J92" s="2"/>
    </row>
    <row r="93" spans="10:10" ht="12.75">
      <c r="J93" s="2"/>
    </row>
    <row r="94" spans="10:10" ht="12.75">
      <c r="J94" s="2"/>
    </row>
    <row r="95" spans="10:10" ht="12.75">
      <c r="J95" s="2"/>
    </row>
    <row r="96" spans="10:10" ht="12.75">
      <c r="J96" s="2"/>
    </row>
    <row r="97" spans="10:10" ht="12.75">
      <c r="J97" s="2"/>
    </row>
    <row r="98" spans="10:10" ht="12.75">
      <c r="J98" s="2"/>
    </row>
    <row r="99" spans="10:10" ht="12.75">
      <c r="J99" s="2"/>
    </row>
    <row r="100" spans="10:10" ht="12.75">
      <c r="J100" s="2"/>
    </row>
    <row r="101" spans="10:10" ht="12.75">
      <c r="J101" s="2"/>
    </row>
    <row r="102" spans="10:10" ht="12.75">
      <c r="J102" s="2"/>
    </row>
    <row r="103" spans="10:10" ht="12.75">
      <c r="J103" s="2"/>
    </row>
    <row r="104" spans="10:10" ht="12.75">
      <c r="J104" s="2"/>
    </row>
    <row r="105" spans="10:10" ht="12.75">
      <c r="J105" s="2"/>
    </row>
    <row r="106" spans="10:10" ht="12.75">
      <c r="J106" s="2"/>
    </row>
    <row r="107" spans="10:10" ht="12.75">
      <c r="J107" s="2"/>
    </row>
    <row r="108" spans="10:10" ht="12.75">
      <c r="J108" s="2"/>
    </row>
    <row r="109" spans="10:10" ht="12.75">
      <c r="J109" s="2"/>
    </row>
    <row r="110" spans="10:10" ht="12.75">
      <c r="J110" s="2"/>
    </row>
    <row r="111" spans="10:10" ht="12.75">
      <c r="J111" s="2"/>
    </row>
    <row r="112" spans="10:10" ht="12.75">
      <c r="J112" s="2"/>
    </row>
    <row r="113" spans="10:10" ht="12.75">
      <c r="J113" s="2"/>
    </row>
    <row r="114" spans="10:10" ht="12.75">
      <c r="J114" s="2"/>
    </row>
    <row r="115" spans="10:10" ht="12.75">
      <c r="J115" s="2"/>
    </row>
    <row r="116" spans="10:10" ht="12.75">
      <c r="J116" s="2"/>
    </row>
    <row r="117" spans="10:10" ht="12.75">
      <c r="J117" s="2"/>
    </row>
    <row r="118" spans="10:10" ht="12.75">
      <c r="J118" s="2"/>
    </row>
    <row r="119" spans="10:10" ht="12.75">
      <c r="J119" s="2"/>
    </row>
    <row r="120" spans="10:10" ht="12.75">
      <c r="J120" s="2"/>
    </row>
    <row r="121" spans="10:10" ht="12.75">
      <c r="J121" s="2"/>
    </row>
    <row r="122" spans="10:10" ht="12.75">
      <c r="J122" s="2"/>
    </row>
    <row r="123" spans="10:10" ht="12.75">
      <c r="J123" s="2"/>
    </row>
    <row r="124" spans="10:10" ht="12.75">
      <c r="J124" s="2"/>
    </row>
    <row r="125" spans="10:10" ht="12.75">
      <c r="J125" s="2"/>
    </row>
    <row r="126" spans="10:10" ht="12.75">
      <c r="J126" s="2"/>
    </row>
    <row r="127" spans="10:10" ht="12.75">
      <c r="J127" s="2"/>
    </row>
    <row r="128" spans="10:10" ht="12.75">
      <c r="J128" s="2"/>
    </row>
    <row r="129" spans="10:10" ht="12.75">
      <c r="J129" s="2"/>
    </row>
    <row r="130" spans="10:10" ht="12.75">
      <c r="J130" s="2"/>
    </row>
    <row r="131" spans="10:10" ht="12.75">
      <c r="J131" s="2"/>
    </row>
    <row r="132" spans="10:10" ht="12.75">
      <c r="J132" s="2"/>
    </row>
    <row r="133" spans="10:10" ht="12.75">
      <c r="J133" s="2"/>
    </row>
    <row r="134" spans="10:10" ht="12.75">
      <c r="J134" s="2"/>
    </row>
    <row r="135" spans="10:10" ht="12.75">
      <c r="J135" s="2"/>
    </row>
    <row r="136" spans="10:10" ht="12.75">
      <c r="J136" s="2"/>
    </row>
    <row r="137" spans="10:10" ht="12.75">
      <c r="J137" s="2"/>
    </row>
    <row r="138" spans="10:10" ht="12.75">
      <c r="J138" s="2"/>
    </row>
    <row r="139" spans="10:10" ht="12.75">
      <c r="J139" s="2"/>
    </row>
    <row r="140" spans="10:10" ht="12.75">
      <c r="J140" s="2"/>
    </row>
    <row r="141" spans="10:10" ht="12.75">
      <c r="J141" s="2"/>
    </row>
    <row r="142" spans="10:10" ht="12.75">
      <c r="J142" s="2"/>
    </row>
    <row r="143" spans="10:10" ht="12.75">
      <c r="J143" s="2"/>
    </row>
    <row r="144" spans="10:10" ht="12.75">
      <c r="J144" s="2"/>
    </row>
    <row r="145" spans="10:10" ht="12.75">
      <c r="J145" s="2"/>
    </row>
    <row r="146" spans="10:10" ht="12.75">
      <c r="J146" s="2"/>
    </row>
    <row r="147" spans="10:10" ht="12.75">
      <c r="J147" s="2"/>
    </row>
    <row r="148" spans="10:10" ht="12.75">
      <c r="J148" s="2"/>
    </row>
    <row r="149" spans="10:10" ht="12.75">
      <c r="J149" s="2"/>
    </row>
    <row r="150" spans="10:10" ht="12.75">
      <c r="J150" s="2"/>
    </row>
    <row r="151" spans="10:10" ht="12.75">
      <c r="J151" s="2"/>
    </row>
    <row r="152" spans="10:10" ht="12.75">
      <c r="J152" s="2"/>
    </row>
    <row r="153" spans="10:10" ht="12.75">
      <c r="J153" s="2"/>
    </row>
    <row r="154" spans="10:10" ht="12.75">
      <c r="J154" s="2"/>
    </row>
    <row r="155" spans="10:10" ht="12.75">
      <c r="J155" s="2"/>
    </row>
    <row r="156" spans="10:10" ht="12.75">
      <c r="J156" s="2"/>
    </row>
    <row r="157" spans="10:10" ht="12.75">
      <c r="J157" s="2"/>
    </row>
    <row r="158" spans="10:10" ht="12.75">
      <c r="J158" s="2"/>
    </row>
    <row r="159" spans="10:10" ht="12.75">
      <c r="J159" s="2"/>
    </row>
    <row r="160" spans="10:10" ht="12.75">
      <c r="J160" s="2"/>
    </row>
    <row r="161" spans="10:10" ht="12.75">
      <c r="J161" s="2"/>
    </row>
    <row r="162" spans="10:10" ht="12.75">
      <c r="J162" s="2"/>
    </row>
    <row r="163" spans="10:10" ht="12.75">
      <c r="J163" s="2"/>
    </row>
    <row r="164" spans="10:10" ht="12.75">
      <c r="J164" s="2"/>
    </row>
    <row r="165" spans="10:10" ht="12.75">
      <c r="J165" s="2"/>
    </row>
    <row r="166" spans="10:10" ht="12.75">
      <c r="J166" s="2"/>
    </row>
    <row r="167" spans="10:10" ht="12.75">
      <c r="J167" s="2"/>
    </row>
    <row r="168" spans="10:10" ht="12.75">
      <c r="J168" s="2"/>
    </row>
    <row r="169" spans="10:10" ht="12.75">
      <c r="J169" s="2"/>
    </row>
    <row r="170" spans="10:10" ht="12.75">
      <c r="J170" s="2"/>
    </row>
    <row r="171" spans="10:10" ht="12.75">
      <c r="J171" s="2"/>
    </row>
    <row r="172" spans="10:10" ht="12.75">
      <c r="J172" s="2"/>
    </row>
    <row r="173" spans="10:10" ht="12.75">
      <c r="J173" s="2"/>
    </row>
    <row r="174" spans="10:10" ht="12.75">
      <c r="J174" s="2"/>
    </row>
    <row r="175" spans="10:10" ht="12.75">
      <c r="J175" s="2"/>
    </row>
    <row r="176" spans="10:10" ht="12.75">
      <c r="J176" s="2"/>
    </row>
    <row r="177" spans="10:10" ht="12.75">
      <c r="J177" s="2"/>
    </row>
    <row r="178" spans="10:10" ht="12.75">
      <c r="J178" s="2"/>
    </row>
    <row r="179" spans="10:10" ht="12.75">
      <c r="J179" s="2"/>
    </row>
    <row r="180" spans="10:10" ht="12.75">
      <c r="J180" s="2"/>
    </row>
    <row r="181" spans="10:10" ht="12.75">
      <c r="J181" s="2"/>
    </row>
    <row r="182" spans="10:10" ht="12.75">
      <c r="J182" s="2"/>
    </row>
    <row r="183" spans="10:10" ht="12.75">
      <c r="J183" s="2"/>
    </row>
    <row r="184" spans="10:10" ht="12.75">
      <c r="J184" s="2"/>
    </row>
    <row r="185" spans="10:10" ht="12.75">
      <c r="J185" s="2"/>
    </row>
    <row r="186" spans="10:10" ht="12.75">
      <c r="J186" s="2"/>
    </row>
    <row r="187" spans="10:10" ht="12.75">
      <c r="J187" s="2"/>
    </row>
    <row r="188" spans="10:10" ht="12.75">
      <c r="J188" s="2"/>
    </row>
    <row r="189" spans="10:10" ht="12.75">
      <c r="J189" s="2"/>
    </row>
    <row r="190" spans="10:10" ht="12.75">
      <c r="J190" s="2"/>
    </row>
    <row r="191" spans="10:10" ht="12.75">
      <c r="J191" s="2"/>
    </row>
    <row r="192" spans="10:10" ht="12.75">
      <c r="J192" s="2"/>
    </row>
    <row r="193" spans="10:10" ht="12.75">
      <c r="J193" s="2"/>
    </row>
    <row r="194" spans="10:10" ht="12.75">
      <c r="J194" s="2"/>
    </row>
    <row r="195" spans="10:10" ht="12.75">
      <c r="J195" s="2"/>
    </row>
    <row r="196" spans="10:10" ht="12.75">
      <c r="J196" s="2"/>
    </row>
    <row r="197" spans="10:10" ht="12.75">
      <c r="J197" s="2"/>
    </row>
    <row r="198" spans="10:10" ht="12.75">
      <c r="J198" s="2"/>
    </row>
    <row r="199" spans="10:10" ht="12.75">
      <c r="J199" s="2"/>
    </row>
    <row r="200" spans="10:10" ht="12.75">
      <c r="J200" s="2"/>
    </row>
    <row r="201" spans="10:10" ht="12.75">
      <c r="J201" s="2"/>
    </row>
    <row r="202" spans="10:10" ht="12.75">
      <c r="J202" s="2"/>
    </row>
    <row r="203" spans="10:10" ht="12.75">
      <c r="J203" s="2"/>
    </row>
    <row r="204" spans="10:10" ht="12.75">
      <c r="J204" s="2"/>
    </row>
    <row r="205" spans="10:10" ht="12.75">
      <c r="J205" s="2"/>
    </row>
    <row r="206" spans="10:10" ht="12.75">
      <c r="J206" s="2"/>
    </row>
    <row r="207" spans="10:10" ht="12.75">
      <c r="J207" s="2"/>
    </row>
    <row r="208" spans="10:10" ht="12.75">
      <c r="J208" s="2"/>
    </row>
    <row r="209" spans="10:10" ht="12.75">
      <c r="J209" s="2"/>
    </row>
    <row r="210" spans="10:10" ht="12.75">
      <c r="J210" s="2"/>
    </row>
    <row r="211" spans="10:10" ht="12.75">
      <c r="J211" s="2"/>
    </row>
    <row r="212" spans="10:10" ht="12.75">
      <c r="J212" s="2"/>
    </row>
    <row r="213" spans="10:10" ht="12.75">
      <c r="J213" s="2"/>
    </row>
    <row r="214" spans="10:10" ht="12.75">
      <c r="J214" s="2"/>
    </row>
    <row r="215" spans="10:10" ht="12.75">
      <c r="J215" s="2"/>
    </row>
    <row r="216" spans="10:10" ht="12.75">
      <c r="J216" s="2"/>
    </row>
    <row r="217" spans="10:10" ht="12.75">
      <c r="J217" s="2"/>
    </row>
    <row r="218" spans="10:10" ht="12.75">
      <c r="J218" s="2"/>
    </row>
  </sheetData>
  <sortState ref="K2:R22">
    <sortCondition descending="1" ref="R2:R22"/>
  </sortState>
  <phoneticPr fontId="0" type="noConversion"/>
  <conditionalFormatting sqref="A34:A65520">
    <cfRule type="cellIs" dxfId="40" priority="13" operator="between">
      <formula>600</formula>
      <formula>700</formula>
    </cfRule>
    <cfRule type="cellIs" dxfId="39" priority="14" operator="between">
      <formula>299</formula>
      <formula>399</formula>
    </cfRule>
    <cfRule type="cellIs" dxfId="38" priority="15" operator="between">
      <formula>99</formula>
      <formula>200</formula>
    </cfRule>
    <cfRule type="cellIs" dxfId="37" priority="16" operator="between">
      <formula>400</formula>
      <formula>499</formula>
    </cfRule>
  </conditionalFormatting>
  <conditionalFormatting sqref="A1:A33 K1:K27">
    <cfRule type="cellIs" dxfId="36" priority="9" stopIfTrue="1" operator="between">
      <formula>300</formula>
      <formula>399</formula>
    </cfRule>
    <cfRule type="cellIs" dxfId="35" priority="10" stopIfTrue="1" operator="between">
      <formula>600</formula>
      <formula>699</formula>
    </cfRule>
    <cfRule type="cellIs" dxfId="34" priority="11" stopIfTrue="1" operator="between">
      <formula>500</formula>
      <formula>599</formula>
    </cfRule>
  </conditionalFormatting>
  <conditionalFormatting sqref="A1:A33 K1:K27">
    <cfRule type="cellIs" dxfId="33" priority="1" operator="between">
      <formula>399.5</formula>
      <formula>499.5</formula>
    </cfRule>
    <cfRule type="cellIs" dxfId="32" priority="2" operator="between">
      <formula>99</formula>
      <formula>199.5</formula>
    </cfRule>
  </conditionalFormatting>
  <pageMargins left="0.75" right="0.75" top="1" bottom="1" header="0.5" footer="0.5"/>
  <pageSetup paperSize="9" orientation="portrait" r:id="rId1"/>
  <headerFooter alignWithMargins="0">
    <oddHeader>&amp;L&amp;14Sportshall Athletics League&amp;C&amp;14Birmingham Division&amp;R&amp;14Season 2013 to 2014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5"/>
  <sheetViews>
    <sheetView topLeftCell="A61" workbookViewId="0">
      <selection activeCell="A21" sqref="A21:IV21"/>
    </sheetView>
  </sheetViews>
  <sheetFormatPr defaultRowHeight="15.75"/>
  <cols>
    <col min="1" max="1" width="6.42578125" style="20" customWidth="1"/>
    <col min="2" max="2" width="20.85546875" style="3" customWidth="1"/>
    <col min="3" max="3" width="7" style="22" bestFit="1" customWidth="1"/>
    <col min="4" max="4" width="7.140625" style="22" customWidth="1"/>
    <col min="5" max="7" width="6.5703125" style="22" customWidth="1"/>
    <col min="8" max="8" width="7" style="22" bestFit="1" customWidth="1"/>
    <col min="9" max="9" width="3.5703125" style="3" customWidth="1"/>
    <col min="10" max="10" width="5.5703125" style="3" customWidth="1"/>
    <col min="11" max="11" width="20.5703125" style="3" customWidth="1"/>
    <col min="12" max="16" width="6.7109375" style="55" customWidth="1"/>
    <col min="17" max="17" width="7" style="3" customWidth="1"/>
    <col min="18" max="16384" width="9.140625" style="3"/>
  </cols>
  <sheetData>
    <row r="1" spans="1:17" ht="31.5">
      <c r="A1" s="269" t="s">
        <v>0</v>
      </c>
      <c r="B1" s="270" t="s">
        <v>198</v>
      </c>
      <c r="C1" s="259" t="s">
        <v>58</v>
      </c>
      <c r="D1" s="259" t="s">
        <v>1</v>
      </c>
      <c r="E1" s="259" t="s">
        <v>2</v>
      </c>
      <c r="F1" s="259" t="s">
        <v>3</v>
      </c>
      <c r="G1" s="259" t="s">
        <v>4</v>
      </c>
      <c r="H1" s="271" t="s">
        <v>5</v>
      </c>
      <c r="J1" s="269" t="s">
        <v>0</v>
      </c>
      <c r="K1" s="270" t="s">
        <v>199</v>
      </c>
      <c r="L1" s="259" t="s">
        <v>58</v>
      </c>
      <c r="M1" s="259" t="s">
        <v>1</v>
      </c>
      <c r="N1" s="259" t="s">
        <v>2</v>
      </c>
      <c r="O1" s="259" t="s">
        <v>3</v>
      </c>
      <c r="P1" s="259" t="s">
        <v>4</v>
      </c>
      <c r="Q1" s="271" t="s">
        <v>5</v>
      </c>
    </row>
    <row r="2" spans="1:17" s="10" customFormat="1" ht="16.5" customHeight="1">
      <c r="A2" s="19"/>
      <c r="B2" s="700" t="e">
        <f>LOOKUP(A2,Name!A$1:B740)</f>
        <v>#N/A</v>
      </c>
      <c r="C2" s="9"/>
      <c r="D2" s="9"/>
      <c r="E2" s="9"/>
      <c r="F2" s="9"/>
      <c r="G2" s="9"/>
      <c r="H2" s="654">
        <f t="shared" ref="H2:H29" si="0">MIN(C2:G2)</f>
        <v>0</v>
      </c>
      <c r="J2" s="19"/>
      <c r="K2" s="700" t="e">
        <f>LOOKUP(J2,Name!A$1:B1750)</f>
        <v>#N/A</v>
      </c>
      <c r="L2" s="9"/>
      <c r="M2" s="9"/>
      <c r="N2" s="9"/>
      <c r="O2" s="9"/>
      <c r="P2" s="9"/>
      <c r="Q2" s="701">
        <f t="shared" ref="Q2:Q20" si="1">MIN(L2:P2)</f>
        <v>0</v>
      </c>
    </row>
    <row r="3" spans="1:17" ht="16.5" customHeight="1">
      <c r="A3" s="19"/>
      <c r="B3" s="381" t="e">
        <f>LOOKUP(A3,Name!A$1:B753)</f>
        <v>#N/A</v>
      </c>
      <c r="C3" s="9"/>
      <c r="D3" s="9"/>
      <c r="E3" s="9"/>
      <c r="F3" s="9"/>
      <c r="G3" s="9"/>
      <c r="H3" s="15">
        <f t="shared" si="0"/>
        <v>0</v>
      </c>
      <c r="J3" s="19"/>
      <c r="K3" s="8" t="e">
        <f>LOOKUP(J3,Name!A$1:B1751)</f>
        <v>#N/A</v>
      </c>
      <c r="L3" s="9"/>
      <c r="M3" s="9"/>
      <c r="N3" s="9"/>
      <c r="O3" s="9"/>
      <c r="P3" s="9"/>
      <c r="Q3" s="15">
        <f t="shared" si="1"/>
        <v>0</v>
      </c>
    </row>
    <row r="4" spans="1:17" ht="16.5" customHeight="1">
      <c r="A4" s="19"/>
      <c r="B4" s="381" t="e">
        <f>LOOKUP(A4,Name!A$1:B754)</f>
        <v>#N/A</v>
      </c>
      <c r="C4" s="9"/>
      <c r="D4" s="9"/>
      <c r="E4" s="9"/>
      <c r="F4" s="9"/>
      <c r="G4" s="9"/>
      <c r="H4" s="15">
        <f t="shared" si="0"/>
        <v>0</v>
      </c>
      <c r="J4" s="19"/>
      <c r="K4" s="8" t="e">
        <f>LOOKUP(J4,Name!A$1:B1752)</f>
        <v>#N/A</v>
      </c>
      <c r="L4" s="9"/>
      <c r="M4" s="9"/>
      <c r="N4" s="9"/>
      <c r="O4" s="9"/>
      <c r="P4" s="9"/>
      <c r="Q4" s="15">
        <f t="shared" si="1"/>
        <v>0</v>
      </c>
    </row>
    <row r="5" spans="1:17" ht="16.5" customHeight="1">
      <c r="A5" s="19"/>
      <c r="B5" s="381" t="e">
        <f>LOOKUP(A5,Name!A$1:B755)</f>
        <v>#N/A</v>
      </c>
      <c r="C5" s="9"/>
      <c r="D5" s="9"/>
      <c r="E5" s="9"/>
      <c r="F5" s="9"/>
      <c r="G5" s="9"/>
      <c r="H5" s="15">
        <f t="shared" si="0"/>
        <v>0</v>
      </c>
      <c r="J5" s="19"/>
      <c r="K5" s="8" t="e">
        <f>LOOKUP(J5,Name!A$1:B1753)</f>
        <v>#N/A</v>
      </c>
      <c r="L5" s="9"/>
      <c r="M5" s="9"/>
      <c r="N5" s="9"/>
      <c r="O5" s="9"/>
      <c r="P5" s="9"/>
      <c r="Q5" s="15">
        <f t="shared" si="1"/>
        <v>0</v>
      </c>
    </row>
    <row r="6" spans="1:17" ht="16.5" customHeight="1">
      <c r="A6" s="19"/>
      <c r="B6" s="381" t="e">
        <f>LOOKUP(A6,Name!A$1:B756)</f>
        <v>#N/A</v>
      </c>
      <c r="C6" s="9"/>
      <c r="D6" s="9"/>
      <c r="E6" s="9"/>
      <c r="F6" s="9"/>
      <c r="G6" s="9"/>
      <c r="H6" s="15">
        <f t="shared" si="0"/>
        <v>0</v>
      </c>
      <c r="J6" s="19"/>
      <c r="K6" s="8" t="e">
        <f>LOOKUP(J6,Name!A$1:B1754)</f>
        <v>#N/A</v>
      </c>
      <c r="L6" s="9"/>
      <c r="M6" s="9"/>
      <c r="N6" s="9"/>
      <c r="O6" s="9"/>
      <c r="P6" s="9"/>
      <c r="Q6" s="15">
        <f t="shared" si="1"/>
        <v>0</v>
      </c>
    </row>
    <row r="7" spans="1:17" ht="16.5" customHeight="1">
      <c r="A7" s="19"/>
      <c r="B7" s="381" t="e">
        <f>LOOKUP(A7,Name!A$1:B757)</f>
        <v>#N/A</v>
      </c>
      <c r="C7" s="9"/>
      <c r="D7" s="9"/>
      <c r="E7" s="9"/>
      <c r="F7" s="9"/>
      <c r="G7" s="9"/>
      <c r="H7" s="15">
        <f t="shared" si="0"/>
        <v>0</v>
      </c>
      <c r="J7" s="19"/>
      <c r="K7" s="8" t="e">
        <f>LOOKUP(J7,Name!A$1:B1755)</f>
        <v>#N/A</v>
      </c>
      <c r="L7" s="9"/>
      <c r="M7" s="9"/>
      <c r="N7" s="9"/>
      <c r="O7" s="9"/>
      <c r="P7" s="9"/>
      <c r="Q7" s="15">
        <f t="shared" si="1"/>
        <v>0</v>
      </c>
    </row>
    <row r="8" spans="1:17" ht="16.5" customHeight="1">
      <c r="A8" s="19"/>
      <c r="B8" s="381" t="e">
        <f>LOOKUP(A8,Name!A$1:B758)</f>
        <v>#N/A</v>
      </c>
      <c r="C8" s="9"/>
      <c r="D8" s="9"/>
      <c r="E8" s="9"/>
      <c r="F8" s="9"/>
      <c r="G8" s="9"/>
      <c r="H8" s="15">
        <f t="shared" si="0"/>
        <v>0</v>
      </c>
      <c r="J8" s="19"/>
      <c r="K8" s="8" t="e">
        <f>LOOKUP(J8,Name!A$1:B1756)</f>
        <v>#N/A</v>
      </c>
      <c r="L8" s="9"/>
      <c r="M8" s="9"/>
      <c r="N8" s="9"/>
      <c r="O8" s="9"/>
      <c r="P8" s="9"/>
      <c r="Q8" s="15">
        <f t="shared" si="1"/>
        <v>0</v>
      </c>
    </row>
    <row r="9" spans="1:17" ht="16.5" customHeight="1">
      <c r="A9" s="19"/>
      <c r="B9" s="381" t="e">
        <f>LOOKUP(A9,Name!A$1:B759)</f>
        <v>#N/A</v>
      </c>
      <c r="C9" s="9"/>
      <c r="D9" s="9"/>
      <c r="E9" s="9"/>
      <c r="F9" s="9"/>
      <c r="G9" s="9"/>
      <c r="H9" s="15">
        <f t="shared" si="0"/>
        <v>0</v>
      </c>
      <c r="J9" s="19"/>
      <c r="K9" s="8" t="e">
        <f>LOOKUP(J9,Name!A$1:B1757)</f>
        <v>#N/A</v>
      </c>
      <c r="L9" s="9"/>
      <c r="M9" s="9"/>
      <c r="N9" s="9"/>
      <c r="O9" s="9"/>
      <c r="P9" s="9"/>
      <c r="Q9" s="15">
        <f t="shared" si="1"/>
        <v>0</v>
      </c>
    </row>
    <row r="10" spans="1:17" ht="16.5" customHeight="1">
      <c r="A10" s="19"/>
      <c r="B10" s="381" t="e">
        <f>LOOKUP(A10,Name!A$1:B760)</f>
        <v>#N/A</v>
      </c>
      <c r="C10" s="9"/>
      <c r="D10" s="9"/>
      <c r="E10" s="9"/>
      <c r="F10" s="9"/>
      <c r="G10" s="9"/>
      <c r="H10" s="15">
        <f t="shared" si="0"/>
        <v>0</v>
      </c>
      <c r="J10" s="19"/>
      <c r="K10" s="8" t="e">
        <f>LOOKUP(J10,Name!A$1:B1758)</f>
        <v>#N/A</v>
      </c>
      <c r="L10" s="9"/>
      <c r="M10" s="9"/>
      <c r="N10" s="9"/>
      <c r="O10" s="9"/>
      <c r="P10" s="9"/>
      <c r="Q10" s="15">
        <f t="shared" si="1"/>
        <v>0</v>
      </c>
    </row>
    <row r="11" spans="1:17" ht="15.75" customHeight="1">
      <c r="A11" s="19"/>
      <c r="B11" s="381" t="e">
        <f>LOOKUP(A11,Name!A$1:B761)</f>
        <v>#N/A</v>
      </c>
      <c r="C11" s="9"/>
      <c r="D11" s="9"/>
      <c r="E11" s="9"/>
      <c r="F11" s="9"/>
      <c r="G11" s="9"/>
      <c r="H11" s="15">
        <f t="shared" si="0"/>
        <v>0</v>
      </c>
      <c r="J11" s="19"/>
      <c r="K11" s="8" t="e">
        <f>LOOKUP(J11,Name!A$1:B1759)</f>
        <v>#N/A</v>
      </c>
      <c r="L11" s="9"/>
      <c r="M11" s="9"/>
      <c r="N11" s="9"/>
      <c r="O11" s="9"/>
      <c r="P11" s="9"/>
      <c r="Q11" s="15">
        <f t="shared" si="1"/>
        <v>0</v>
      </c>
    </row>
    <row r="12" spans="1:17" ht="15.75" customHeight="1">
      <c r="A12" s="19"/>
      <c r="B12" s="381" t="e">
        <f>LOOKUP(A12,Name!A$1:B762)</f>
        <v>#N/A</v>
      </c>
      <c r="C12" s="9"/>
      <c r="D12" s="9"/>
      <c r="E12" s="9"/>
      <c r="F12" s="9"/>
      <c r="G12" s="9"/>
      <c r="H12" s="15">
        <f t="shared" si="0"/>
        <v>0</v>
      </c>
      <c r="J12" s="19"/>
      <c r="K12" s="8" t="e">
        <f>LOOKUP(J12,Name!A$1:B1760)</f>
        <v>#N/A</v>
      </c>
      <c r="L12" s="9"/>
      <c r="M12" s="9"/>
      <c r="N12" s="9"/>
      <c r="O12" s="9"/>
      <c r="P12" s="9"/>
      <c r="Q12" s="15">
        <f t="shared" si="1"/>
        <v>0</v>
      </c>
    </row>
    <row r="13" spans="1:17" ht="16.5" customHeight="1">
      <c r="A13" s="19"/>
      <c r="B13" s="381" t="e">
        <f>LOOKUP(A13,Name!A$1:B763)</f>
        <v>#N/A</v>
      </c>
      <c r="C13" s="9"/>
      <c r="D13" s="9"/>
      <c r="E13" s="9"/>
      <c r="F13" s="9"/>
      <c r="G13" s="9"/>
      <c r="H13" s="15">
        <f t="shared" si="0"/>
        <v>0</v>
      </c>
      <c r="J13" s="19"/>
      <c r="K13" s="8" t="e">
        <f>LOOKUP(J13,Name!A$1:B1761)</f>
        <v>#N/A</v>
      </c>
      <c r="L13" s="9"/>
      <c r="M13" s="9"/>
      <c r="N13" s="9"/>
      <c r="O13" s="9"/>
      <c r="P13" s="9"/>
      <c r="Q13" s="15">
        <f t="shared" si="1"/>
        <v>0</v>
      </c>
    </row>
    <row r="14" spans="1:17" ht="16.5" customHeight="1">
      <c r="A14" s="19"/>
      <c r="B14" s="381" t="e">
        <f>LOOKUP(A14,Name!A$1:B764)</f>
        <v>#N/A</v>
      </c>
      <c r="C14" s="9"/>
      <c r="D14" s="9"/>
      <c r="E14" s="9"/>
      <c r="F14" s="9"/>
      <c r="G14" s="9"/>
      <c r="H14" s="15">
        <f t="shared" si="0"/>
        <v>0</v>
      </c>
      <c r="J14" s="19"/>
      <c r="K14" s="8" t="e">
        <f>LOOKUP(J14,Name!A$1:B1762)</f>
        <v>#N/A</v>
      </c>
      <c r="L14" s="9"/>
      <c r="M14" s="9"/>
      <c r="N14" s="9"/>
      <c r="O14" s="9"/>
      <c r="P14" s="9"/>
      <c r="Q14" s="15">
        <f t="shared" si="1"/>
        <v>0</v>
      </c>
    </row>
    <row r="15" spans="1:17">
      <c r="A15" s="19"/>
      <c r="B15" s="381" t="e">
        <f>LOOKUP(A15,Name!A$1:B765)</f>
        <v>#N/A</v>
      </c>
      <c r="C15" s="9"/>
      <c r="D15" s="9"/>
      <c r="E15" s="9"/>
      <c r="F15" s="9"/>
      <c r="G15" s="9"/>
      <c r="H15" s="15">
        <f t="shared" si="0"/>
        <v>0</v>
      </c>
      <c r="J15" s="19"/>
      <c r="K15" s="8" t="e">
        <f>LOOKUP(J15,Name!A$1:B1763)</f>
        <v>#N/A</v>
      </c>
      <c r="L15" s="9"/>
      <c r="M15" s="9"/>
      <c r="N15" s="9"/>
      <c r="O15" s="9"/>
      <c r="P15" s="9"/>
      <c r="Q15" s="15">
        <f t="shared" si="1"/>
        <v>0</v>
      </c>
    </row>
    <row r="16" spans="1:17" ht="16.5" customHeight="1">
      <c r="A16" s="19"/>
      <c r="B16" s="381" t="e">
        <f>LOOKUP(A16,Name!A$1:B766)</f>
        <v>#N/A</v>
      </c>
      <c r="C16" s="9"/>
      <c r="D16" s="9"/>
      <c r="E16" s="9"/>
      <c r="F16" s="9"/>
      <c r="G16" s="9"/>
      <c r="H16" s="15">
        <f t="shared" si="0"/>
        <v>0</v>
      </c>
      <c r="J16" s="19"/>
      <c r="K16" s="8" t="e">
        <f>LOOKUP(J16,Name!A$1:B1764)</f>
        <v>#N/A</v>
      </c>
      <c r="L16" s="9"/>
      <c r="M16" s="9"/>
      <c r="N16" s="9"/>
      <c r="O16" s="9"/>
      <c r="P16" s="9"/>
      <c r="Q16" s="15">
        <f t="shared" si="1"/>
        <v>0</v>
      </c>
    </row>
    <row r="17" spans="1:17" ht="16.5" customHeight="1">
      <c r="A17" s="19"/>
      <c r="B17" s="381" t="e">
        <f>LOOKUP(A17,Name!A$1:B767)</f>
        <v>#N/A</v>
      </c>
      <c r="C17" s="9"/>
      <c r="D17" s="9"/>
      <c r="E17" s="9"/>
      <c r="F17" s="9"/>
      <c r="G17" s="9"/>
      <c r="H17" s="15">
        <f t="shared" si="0"/>
        <v>0</v>
      </c>
      <c r="J17" s="19"/>
      <c r="K17" s="8" t="e">
        <f>LOOKUP(J17,Name!A$1:B1765)</f>
        <v>#N/A</v>
      </c>
      <c r="L17" s="9"/>
      <c r="M17" s="9"/>
      <c r="N17" s="9"/>
      <c r="O17" s="9"/>
      <c r="P17" s="9"/>
      <c r="Q17" s="15">
        <f t="shared" si="1"/>
        <v>0</v>
      </c>
    </row>
    <row r="18" spans="1:17" ht="16.5" customHeight="1">
      <c r="A18" s="19"/>
      <c r="B18" s="381" t="e">
        <f>LOOKUP(A18,Name!A$1:B768)</f>
        <v>#N/A</v>
      </c>
      <c r="C18" s="9"/>
      <c r="D18" s="9"/>
      <c r="E18" s="9"/>
      <c r="F18" s="9"/>
      <c r="G18" s="9"/>
      <c r="H18" s="15">
        <f t="shared" si="0"/>
        <v>0</v>
      </c>
      <c r="J18" s="19"/>
      <c r="K18" s="8" t="e">
        <f>LOOKUP(J18,Name!A$1:B1766)</f>
        <v>#N/A</v>
      </c>
      <c r="L18" s="9"/>
      <c r="M18" s="9"/>
      <c r="N18" s="9"/>
      <c r="O18" s="9"/>
      <c r="P18" s="9"/>
      <c r="Q18" s="15">
        <f t="shared" si="1"/>
        <v>0</v>
      </c>
    </row>
    <row r="19" spans="1:17" ht="16.5" customHeight="1">
      <c r="A19" s="19"/>
      <c r="B19" s="381" t="e">
        <f>LOOKUP(A19,Name!A$1:B769)</f>
        <v>#N/A</v>
      </c>
      <c r="C19" s="9"/>
      <c r="D19" s="9"/>
      <c r="E19" s="9"/>
      <c r="F19" s="9"/>
      <c r="G19" s="9"/>
      <c r="H19" s="15">
        <f t="shared" si="0"/>
        <v>0</v>
      </c>
      <c r="J19" s="19"/>
      <c r="K19" s="8" t="e">
        <f>LOOKUP(J19,Name!A$1:B1767)</f>
        <v>#N/A</v>
      </c>
      <c r="L19" s="9"/>
      <c r="M19" s="9"/>
      <c r="N19" s="9"/>
      <c r="O19" s="9"/>
      <c r="P19" s="9"/>
      <c r="Q19" s="15">
        <f t="shared" si="1"/>
        <v>0</v>
      </c>
    </row>
    <row r="20" spans="1:17" ht="16.5" customHeight="1">
      <c r="A20" s="19"/>
      <c r="B20" s="381" t="e">
        <f>LOOKUP(A20,Name!A$1:B770)</f>
        <v>#N/A</v>
      </c>
      <c r="C20" s="9"/>
      <c r="D20" s="9"/>
      <c r="E20" s="9"/>
      <c r="F20" s="9"/>
      <c r="G20" s="9"/>
      <c r="H20" s="15">
        <f t="shared" si="0"/>
        <v>0</v>
      </c>
      <c r="J20" s="19"/>
      <c r="K20" s="8" t="e">
        <f>LOOKUP(J20,Name!A$1:B1768)</f>
        <v>#N/A</v>
      </c>
      <c r="L20" s="9"/>
      <c r="M20" s="9"/>
      <c r="N20" s="9"/>
      <c r="O20" s="9"/>
      <c r="P20" s="9"/>
      <c r="Q20" s="15">
        <f t="shared" si="1"/>
        <v>0</v>
      </c>
    </row>
    <row r="21" spans="1:17" ht="16.5" customHeight="1" thickBot="1">
      <c r="A21" s="19"/>
      <c r="B21" s="381" t="e">
        <f>LOOKUP(A21,Name!A$1:B772)</f>
        <v>#N/A</v>
      </c>
      <c r="C21" s="9"/>
      <c r="D21" s="9"/>
      <c r="E21" s="9"/>
      <c r="F21" s="9"/>
      <c r="G21" s="9"/>
      <c r="H21" s="15">
        <f t="shared" si="0"/>
        <v>0</v>
      </c>
    </row>
    <row r="22" spans="1:17" ht="16.5" customHeight="1" thickBot="1">
      <c r="A22" s="19"/>
      <c r="B22" s="381" t="e">
        <f>LOOKUP(A22,Name!A$1:B773)</f>
        <v>#N/A</v>
      </c>
      <c r="C22" s="9"/>
      <c r="D22" s="9"/>
      <c r="E22" s="9"/>
      <c r="F22" s="9"/>
      <c r="G22" s="9"/>
      <c r="H22" s="15">
        <f t="shared" si="0"/>
        <v>0</v>
      </c>
      <c r="J22" s="585" t="s">
        <v>0</v>
      </c>
      <c r="K22" s="586" t="s">
        <v>206</v>
      </c>
      <c r="L22" s="587" t="s">
        <v>58</v>
      </c>
      <c r="M22" s="587" t="s">
        <v>1</v>
      </c>
      <c r="N22" s="587" t="s">
        <v>2</v>
      </c>
      <c r="O22" s="587" t="s">
        <v>3</v>
      </c>
      <c r="P22" s="587" t="s">
        <v>4</v>
      </c>
      <c r="Q22" s="588" t="s">
        <v>318</v>
      </c>
    </row>
    <row r="23" spans="1:17" ht="16.5" customHeight="1">
      <c r="A23" s="19"/>
      <c r="B23" s="381" t="e">
        <f>LOOKUP(A23,Name!A$1:B774)</f>
        <v>#N/A</v>
      </c>
      <c r="C23" s="9"/>
      <c r="D23" s="9"/>
      <c r="E23" s="9"/>
      <c r="F23" s="9"/>
      <c r="G23" s="9"/>
      <c r="H23" s="15">
        <f t="shared" si="0"/>
        <v>0</v>
      </c>
      <c r="J23" s="573"/>
      <c r="K23" s="699" t="e">
        <f>LOOKUP(J23,Name!A$1:B1785)</f>
        <v>#N/A</v>
      </c>
      <c r="L23" s="383"/>
      <c r="M23" s="383"/>
      <c r="N23" s="383"/>
      <c r="O23" s="383"/>
      <c r="P23" s="383"/>
      <c r="Q23" s="709">
        <f t="shared" ref="Q23:Q46" si="2">MAX(L23:P23)</f>
        <v>0</v>
      </c>
    </row>
    <row r="24" spans="1:17" ht="16.5" customHeight="1">
      <c r="A24" s="19"/>
      <c r="B24" s="381" t="e">
        <f>LOOKUP(A24,Name!A$1:B775)</f>
        <v>#N/A</v>
      </c>
      <c r="C24" s="9"/>
      <c r="D24" s="9"/>
      <c r="E24" s="9"/>
      <c r="F24" s="9"/>
      <c r="G24" s="9"/>
      <c r="H24" s="15">
        <f t="shared" si="0"/>
        <v>0</v>
      </c>
      <c r="J24" s="42"/>
      <c r="K24" s="8" t="e">
        <f>LOOKUP(J24,Name!A$1:B1786)</f>
        <v>#N/A</v>
      </c>
      <c r="L24" s="383"/>
      <c r="M24" s="383"/>
      <c r="N24" s="383"/>
      <c r="O24" s="383"/>
      <c r="P24" s="383"/>
      <c r="Q24" s="385">
        <f t="shared" si="2"/>
        <v>0</v>
      </c>
    </row>
    <row r="25" spans="1:17">
      <c r="A25" s="19"/>
      <c r="B25" s="381" t="e">
        <f>LOOKUP(A25,Name!A$1:B776)</f>
        <v>#N/A</v>
      </c>
      <c r="C25" s="9"/>
      <c r="D25" s="9"/>
      <c r="E25" s="9"/>
      <c r="F25" s="9"/>
      <c r="G25" s="9"/>
      <c r="H25" s="15">
        <f t="shared" si="0"/>
        <v>0</v>
      </c>
      <c r="J25" s="42"/>
      <c r="K25" s="8" t="e">
        <f>LOOKUP(J25,Name!A$1:B1787)</f>
        <v>#N/A</v>
      </c>
      <c r="L25" s="383"/>
      <c r="M25" s="383"/>
      <c r="N25" s="383"/>
      <c r="O25" s="383"/>
      <c r="P25" s="383"/>
      <c r="Q25" s="385">
        <f t="shared" si="2"/>
        <v>0</v>
      </c>
    </row>
    <row r="26" spans="1:17">
      <c r="A26" s="19"/>
      <c r="B26" s="381" t="e">
        <f>LOOKUP(A26,Name!A$1:B777)</f>
        <v>#N/A</v>
      </c>
      <c r="C26" s="9"/>
      <c r="D26" s="9"/>
      <c r="E26" s="9"/>
      <c r="F26" s="9"/>
      <c r="G26" s="9"/>
      <c r="H26" s="15">
        <f t="shared" si="0"/>
        <v>0</v>
      </c>
      <c r="J26" s="42"/>
      <c r="K26" s="8" t="e">
        <f>LOOKUP(J26,Name!A$1:B1788)</f>
        <v>#N/A</v>
      </c>
      <c r="L26" s="383"/>
      <c r="M26" s="383"/>
      <c r="N26" s="383"/>
      <c r="O26" s="383"/>
      <c r="P26" s="383"/>
      <c r="Q26" s="385">
        <f t="shared" si="2"/>
        <v>0</v>
      </c>
    </row>
    <row r="27" spans="1:17">
      <c r="A27" s="19"/>
      <c r="B27" s="381" t="e">
        <f>LOOKUP(A27,Name!A$1:B778)</f>
        <v>#N/A</v>
      </c>
      <c r="C27" s="9"/>
      <c r="D27" s="9"/>
      <c r="E27" s="9"/>
      <c r="F27" s="9"/>
      <c r="G27" s="9"/>
      <c r="H27" s="15">
        <f t="shared" si="0"/>
        <v>0</v>
      </c>
      <c r="J27" s="42"/>
      <c r="K27" s="8" t="e">
        <f>LOOKUP(J27,Name!A$1:B1789)</f>
        <v>#N/A</v>
      </c>
      <c r="L27" s="383"/>
      <c r="M27" s="383"/>
      <c r="N27" s="383"/>
      <c r="O27" s="383"/>
      <c r="P27" s="383"/>
      <c r="Q27" s="385">
        <f t="shared" si="2"/>
        <v>0</v>
      </c>
    </row>
    <row r="28" spans="1:17">
      <c r="A28" s="19"/>
      <c r="B28" s="381" t="e">
        <f>LOOKUP(A28,Name!A$1:B779)</f>
        <v>#N/A</v>
      </c>
      <c r="C28" s="9"/>
      <c r="D28" s="9"/>
      <c r="E28" s="9"/>
      <c r="F28" s="9"/>
      <c r="G28" s="9"/>
      <c r="H28" s="15">
        <f t="shared" si="0"/>
        <v>0</v>
      </c>
      <c r="J28" s="42"/>
      <c r="K28" s="8" t="e">
        <f>LOOKUP(J28,Name!A$1:B1790)</f>
        <v>#N/A</v>
      </c>
      <c r="L28" s="383"/>
      <c r="M28" s="383"/>
      <c r="N28" s="383"/>
      <c r="O28" s="383"/>
      <c r="P28" s="383"/>
      <c r="Q28" s="385">
        <f t="shared" si="2"/>
        <v>0</v>
      </c>
    </row>
    <row r="29" spans="1:17">
      <c r="A29" s="19"/>
      <c r="B29" s="381" t="e">
        <f>LOOKUP(A29,Name!A$1:B780)</f>
        <v>#N/A</v>
      </c>
      <c r="C29" s="9"/>
      <c r="D29" s="9"/>
      <c r="E29" s="9"/>
      <c r="F29" s="9"/>
      <c r="G29" s="9"/>
      <c r="H29" s="15">
        <f t="shared" si="0"/>
        <v>0</v>
      </c>
      <c r="J29" s="42"/>
      <c r="K29" s="8" t="e">
        <f>LOOKUP(J29,Name!A$1:B1791)</f>
        <v>#N/A</v>
      </c>
      <c r="L29" s="383"/>
      <c r="M29" s="383"/>
      <c r="N29" s="383"/>
      <c r="O29" s="383"/>
      <c r="P29" s="383"/>
      <c r="Q29" s="385">
        <f t="shared" si="2"/>
        <v>0</v>
      </c>
    </row>
    <row r="30" spans="1:17" ht="16.5" thickBot="1">
      <c r="A30" s="3"/>
      <c r="C30" s="3"/>
      <c r="D30" s="3"/>
      <c r="E30" s="3"/>
      <c r="F30" s="3"/>
      <c r="G30" s="3"/>
      <c r="H30" s="3"/>
      <c r="J30" s="42"/>
      <c r="K30" s="8" t="e">
        <f>LOOKUP(J30,Name!A$1:B1792)</f>
        <v>#N/A</v>
      </c>
      <c r="L30" s="383"/>
      <c r="M30" s="383"/>
      <c r="N30" s="383"/>
      <c r="O30" s="383"/>
      <c r="P30" s="383"/>
      <c r="Q30" s="385">
        <f t="shared" si="2"/>
        <v>0</v>
      </c>
    </row>
    <row r="31" spans="1:17" ht="16.5" thickBot="1">
      <c r="A31" s="585" t="s">
        <v>0</v>
      </c>
      <c r="B31" s="590" t="s">
        <v>200</v>
      </c>
      <c r="C31" s="587" t="s">
        <v>58</v>
      </c>
      <c r="D31" s="587" t="s">
        <v>1</v>
      </c>
      <c r="E31" s="587" t="s">
        <v>2</v>
      </c>
      <c r="F31" s="587" t="s">
        <v>3</v>
      </c>
      <c r="G31" s="587" t="s">
        <v>4</v>
      </c>
      <c r="H31" s="588" t="s">
        <v>318</v>
      </c>
      <c r="J31" s="42"/>
      <c r="K31" s="8" t="e">
        <f>LOOKUP(J31,Name!A$1:B1793)</f>
        <v>#N/A</v>
      </c>
      <c r="L31" s="383"/>
      <c r="M31" s="383"/>
      <c r="N31" s="383"/>
      <c r="O31" s="383"/>
      <c r="P31" s="383"/>
      <c r="Q31" s="385">
        <f t="shared" si="2"/>
        <v>0</v>
      </c>
    </row>
    <row r="32" spans="1:17">
      <c r="A32" s="19"/>
      <c r="B32" s="381" t="e">
        <f>LOOKUP(A32,Name!A$1:B783)</f>
        <v>#N/A</v>
      </c>
      <c r="C32" s="9"/>
      <c r="D32" s="9"/>
      <c r="E32" s="9"/>
      <c r="F32" s="9"/>
      <c r="G32" s="9"/>
      <c r="H32" s="710">
        <f t="shared" ref="H32:H61" si="3">MAX(C32:G32)</f>
        <v>0</v>
      </c>
      <c r="J32" s="42"/>
      <c r="K32" s="8" t="e">
        <f>LOOKUP(J32,Name!A$1:B1794)</f>
        <v>#N/A</v>
      </c>
      <c r="L32" s="383"/>
      <c r="M32" s="383"/>
      <c r="N32" s="383"/>
      <c r="O32" s="383"/>
      <c r="P32" s="383"/>
      <c r="Q32" s="385">
        <f t="shared" si="2"/>
        <v>0</v>
      </c>
    </row>
    <row r="33" spans="1:17">
      <c r="A33" s="19"/>
      <c r="B33" s="381" t="e">
        <f>LOOKUP(A33,Name!A$1:B784)</f>
        <v>#N/A</v>
      </c>
      <c r="C33" s="9"/>
      <c r="D33" s="9"/>
      <c r="E33" s="9"/>
      <c r="F33" s="9"/>
      <c r="G33" s="9"/>
      <c r="H33" s="683">
        <f t="shared" si="3"/>
        <v>0</v>
      </c>
      <c r="J33" s="42"/>
      <c r="K33" s="8" t="e">
        <f>LOOKUP(J33,Name!A$1:B1795)</f>
        <v>#N/A</v>
      </c>
      <c r="L33" s="383"/>
      <c r="M33" s="383"/>
      <c r="N33" s="383"/>
      <c r="O33" s="383"/>
      <c r="P33" s="383"/>
      <c r="Q33" s="385">
        <f t="shared" si="2"/>
        <v>0</v>
      </c>
    </row>
    <row r="34" spans="1:17">
      <c r="A34" s="19"/>
      <c r="B34" s="381" t="e">
        <f>LOOKUP(A34,Name!A$1:B785)</f>
        <v>#N/A</v>
      </c>
      <c r="C34" s="9"/>
      <c r="D34" s="9"/>
      <c r="E34" s="9"/>
      <c r="F34" s="9"/>
      <c r="G34" s="9"/>
      <c r="H34" s="683">
        <f t="shared" si="3"/>
        <v>0</v>
      </c>
      <c r="J34" s="42"/>
      <c r="K34" s="8" t="e">
        <f>LOOKUP(J34,Name!A$1:B1796)</f>
        <v>#N/A</v>
      </c>
      <c r="L34" s="383"/>
      <c r="M34" s="383"/>
      <c r="N34" s="383"/>
      <c r="O34" s="383"/>
      <c r="P34" s="383"/>
      <c r="Q34" s="385">
        <f t="shared" si="2"/>
        <v>0</v>
      </c>
    </row>
    <row r="35" spans="1:17">
      <c r="A35" s="19"/>
      <c r="B35" s="381" t="e">
        <f>LOOKUP(A35,Name!A$1:B786)</f>
        <v>#N/A</v>
      </c>
      <c r="C35" s="9"/>
      <c r="D35" s="9"/>
      <c r="E35" s="9"/>
      <c r="F35" s="9"/>
      <c r="G35" s="9"/>
      <c r="H35" s="683">
        <f t="shared" si="3"/>
        <v>0</v>
      </c>
      <c r="J35" s="42"/>
      <c r="K35" s="8" t="e">
        <f>LOOKUP(J35,Name!A$1:B1797)</f>
        <v>#N/A</v>
      </c>
      <c r="L35" s="383"/>
      <c r="M35" s="383"/>
      <c r="N35" s="383"/>
      <c r="O35" s="383"/>
      <c r="P35" s="383"/>
      <c r="Q35" s="385">
        <f t="shared" si="2"/>
        <v>0</v>
      </c>
    </row>
    <row r="36" spans="1:17">
      <c r="A36" s="19"/>
      <c r="B36" s="381" t="e">
        <f>LOOKUP(A36,Name!A$1:B787)</f>
        <v>#N/A</v>
      </c>
      <c r="C36" s="9"/>
      <c r="D36" s="9"/>
      <c r="E36" s="9"/>
      <c r="F36" s="9"/>
      <c r="G36" s="9"/>
      <c r="H36" s="683">
        <f t="shared" si="3"/>
        <v>0</v>
      </c>
      <c r="J36" s="42"/>
      <c r="K36" s="8" t="e">
        <f>LOOKUP(J36,Name!A$1:B1798)</f>
        <v>#N/A</v>
      </c>
      <c r="L36" s="383"/>
      <c r="M36" s="383"/>
      <c r="N36" s="383"/>
      <c r="O36" s="383"/>
      <c r="P36" s="383"/>
      <c r="Q36" s="385">
        <f t="shared" si="2"/>
        <v>0</v>
      </c>
    </row>
    <row r="37" spans="1:17">
      <c r="A37" s="19"/>
      <c r="B37" s="381" t="e">
        <f>LOOKUP(A37,Name!A$1:B788)</f>
        <v>#N/A</v>
      </c>
      <c r="C37" s="9"/>
      <c r="D37" s="9"/>
      <c r="E37" s="9"/>
      <c r="F37" s="9"/>
      <c r="G37" s="9"/>
      <c r="H37" s="683">
        <f t="shared" si="3"/>
        <v>0</v>
      </c>
      <c r="J37" s="42"/>
      <c r="K37" s="8" t="e">
        <f>LOOKUP(J37,Name!A$1:B1799)</f>
        <v>#N/A</v>
      </c>
      <c r="L37" s="383"/>
      <c r="M37" s="383"/>
      <c r="N37" s="383"/>
      <c r="O37" s="383"/>
      <c r="P37" s="383"/>
      <c r="Q37" s="385">
        <f t="shared" si="2"/>
        <v>0</v>
      </c>
    </row>
    <row r="38" spans="1:17">
      <c r="A38" s="19"/>
      <c r="B38" s="381" t="e">
        <f>LOOKUP(A38,Name!A$1:B789)</f>
        <v>#N/A</v>
      </c>
      <c r="C38" s="9"/>
      <c r="D38" s="9"/>
      <c r="E38" s="9"/>
      <c r="F38" s="9"/>
      <c r="G38" s="9"/>
      <c r="H38" s="683">
        <f t="shared" si="3"/>
        <v>0</v>
      </c>
      <c r="J38" s="42"/>
      <c r="K38" s="8" t="e">
        <f>LOOKUP(J38,Name!A$1:B1800)</f>
        <v>#N/A</v>
      </c>
      <c r="L38" s="383"/>
      <c r="M38" s="383"/>
      <c r="N38" s="383"/>
      <c r="O38" s="383"/>
      <c r="P38" s="383"/>
      <c r="Q38" s="385">
        <f t="shared" si="2"/>
        <v>0</v>
      </c>
    </row>
    <row r="39" spans="1:17">
      <c r="A39" s="19"/>
      <c r="B39" s="381" t="e">
        <f>LOOKUP(A39,Name!A$1:B790)</f>
        <v>#N/A</v>
      </c>
      <c r="C39" s="9"/>
      <c r="D39" s="9"/>
      <c r="E39" s="9"/>
      <c r="F39" s="9"/>
      <c r="G39" s="9"/>
      <c r="H39" s="683">
        <f t="shared" si="3"/>
        <v>0</v>
      </c>
      <c r="J39" s="42"/>
      <c r="K39" s="8" t="e">
        <f>LOOKUP(J39,Name!A$1:B1801)</f>
        <v>#N/A</v>
      </c>
      <c r="L39" s="383"/>
      <c r="M39" s="383"/>
      <c r="N39" s="383"/>
      <c r="O39" s="383"/>
      <c r="P39" s="383"/>
      <c r="Q39" s="385">
        <f t="shared" si="2"/>
        <v>0</v>
      </c>
    </row>
    <row r="40" spans="1:17">
      <c r="A40" s="19"/>
      <c r="B40" s="381" t="e">
        <f>LOOKUP(A40,Name!A$1:B791)</f>
        <v>#N/A</v>
      </c>
      <c r="C40" s="9"/>
      <c r="D40" s="9"/>
      <c r="E40" s="9"/>
      <c r="F40" s="9"/>
      <c r="G40" s="9"/>
      <c r="H40" s="683">
        <f t="shared" si="3"/>
        <v>0</v>
      </c>
      <c r="J40" s="42"/>
      <c r="K40" s="8" t="e">
        <f>LOOKUP(J40,Name!A$1:B1802)</f>
        <v>#N/A</v>
      </c>
      <c r="L40" s="383"/>
      <c r="M40" s="383"/>
      <c r="N40" s="383"/>
      <c r="O40" s="383"/>
      <c r="P40" s="383"/>
      <c r="Q40" s="385">
        <f t="shared" si="2"/>
        <v>0</v>
      </c>
    </row>
    <row r="41" spans="1:17">
      <c r="A41" s="19"/>
      <c r="B41" s="381" t="e">
        <f>LOOKUP(A41,Name!A$1:B792)</f>
        <v>#N/A</v>
      </c>
      <c r="C41" s="9"/>
      <c r="D41" s="9"/>
      <c r="E41" s="9"/>
      <c r="F41" s="9"/>
      <c r="G41" s="9"/>
      <c r="H41" s="683">
        <f t="shared" si="3"/>
        <v>0</v>
      </c>
      <c r="J41" s="42"/>
      <c r="K41" s="8" t="e">
        <f>LOOKUP(J41,Name!A$1:B1803)</f>
        <v>#N/A</v>
      </c>
      <c r="L41" s="383"/>
      <c r="M41" s="383"/>
      <c r="N41" s="383"/>
      <c r="O41" s="383"/>
      <c r="P41" s="383"/>
      <c r="Q41" s="385">
        <f t="shared" si="2"/>
        <v>0</v>
      </c>
    </row>
    <row r="42" spans="1:17">
      <c r="A42" s="19"/>
      <c r="B42" s="381" t="e">
        <f>LOOKUP(A42,Name!A$1:B793)</f>
        <v>#N/A</v>
      </c>
      <c r="C42" s="9"/>
      <c r="D42" s="9"/>
      <c r="E42" s="9"/>
      <c r="F42" s="9"/>
      <c r="G42" s="9"/>
      <c r="H42" s="683">
        <f t="shared" si="3"/>
        <v>0</v>
      </c>
      <c r="J42" s="42"/>
      <c r="K42" s="8" t="e">
        <f>LOOKUP(J42,Name!A$1:B1804)</f>
        <v>#N/A</v>
      </c>
      <c r="L42" s="383"/>
      <c r="M42" s="383"/>
      <c r="N42" s="383"/>
      <c r="O42" s="383"/>
      <c r="P42" s="383"/>
      <c r="Q42" s="385">
        <f t="shared" si="2"/>
        <v>0</v>
      </c>
    </row>
    <row r="43" spans="1:17">
      <c r="A43" s="19"/>
      <c r="B43" s="381" t="e">
        <f>LOOKUP(A43,Name!A$1:B794)</f>
        <v>#N/A</v>
      </c>
      <c r="C43" s="9"/>
      <c r="D43" s="9"/>
      <c r="E43" s="9"/>
      <c r="F43" s="9"/>
      <c r="G43" s="9"/>
      <c r="H43" s="683">
        <f t="shared" si="3"/>
        <v>0</v>
      </c>
      <c r="J43" s="42"/>
      <c r="K43" s="8" t="e">
        <f>LOOKUP(J43,Name!A$1:B1805)</f>
        <v>#N/A</v>
      </c>
      <c r="L43" s="383"/>
      <c r="M43" s="383"/>
      <c r="N43" s="383"/>
      <c r="O43" s="383"/>
      <c r="P43" s="383"/>
      <c r="Q43" s="385">
        <f t="shared" si="2"/>
        <v>0</v>
      </c>
    </row>
    <row r="44" spans="1:17">
      <c r="A44" s="19"/>
      <c r="B44" s="381" t="e">
        <f>LOOKUP(A44,Name!A$1:B795)</f>
        <v>#N/A</v>
      </c>
      <c r="C44" s="9"/>
      <c r="D44" s="9"/>
      <c r="E44" s="9"/>
      <c r="F44" s="9"/>
      <c r="G44" s="9"/>
      <c r="H44" s="683">
        <f t="shared" si="3"/>
        <v>0</v>
      </c>
      <c r="J44" s="42"/>
      <c r="K44" s="8" t="e">
        <f>LOOKUP(J44,Name!A$1:B1806)</f>
        <v>#N/A</v>
      </c>
      <c r="L44" s="383"/>
      <c r="M44" s="383"/>
      <c r="N44" s="383"/>
      <c r="O44" s="383"/>
      <c r="P44" s="383"/>
      <c r="Q44" s="385">
        <f t="shared" si="2"/>
        <v>0</v>
      </c>
    </row>
    <row r="45" spans="1:17">
      <c r="A45" s="19"/>
      <c r="B45" s="381" t="e">
        <f>LOOKUP(A45,Name!A$1:B796)</f>
        <v>#N/A</v>
      </c>
      <c r="C45" s="9"/>
      <c r="D45" s="9"/>
      <c r="E45" s="9"/>
      <c r="F45" s="9"/>
      <c r="G45" s="9"/>
      <c r="H45" s="683">
        <f t="shared" si="3"/>
        <v>0</v>
      </c>
      <c r="J45" s="42"/>
      <c r="K45" s="8" t="e">
        <f>LOOKUP(J45,Name!A$1:B1807)</f>
        <v>#N/A</v>
      </c>
      <c r="L45" s="383"/>
      <c r="M45" s="383"/>
      <c r="N45" s="383"/>
      <c r="O45" s="383"/>
      <c r="P45" s="383"/>
      <c r="Q45" s="385">
        <f t="shared" si="2"/>
        <v>0</v>
      </c>
    </row>
    <row r="46" spans="1:17" ht="16.5" thickBot="1">
      <c r="A46" s="19"/>
      <c r="B46" s="381" t="e">
        <f>LOOKUP(A46,Name!A$1:B797)</f>
        <v>#N/A</v>
      </c>
      <c r="C46" s="9"/>
      <c r="D46" s="9"/>
      <c r="E46" s="9"/>
      <c r="F46" s="9"/>
      <c r="G46" s="9"/>
      <c r="H46" s="683">
        <f t="shared" si="3"/>
        <v>0</v>
      </c>
      <c r="J46" s="42"/>
      <c r="K46" s="8" t="e">
        <f>LOOKUP(J46,Name!A$1:B1808)</f>
        <v>#N/A</v>
      </c>
      <c r="L46" s="383"/>
      <c r="M46" s="383"/>
      <c r="N46" s="383"/>
      <c r="O46" s="383"/>
      <c r="P46" s="383"/>
      <c r="Q46" s="681">
        <f t="shared" si="2"/>
        <v>0</v>
      </c>
    </row>
    <row r="47" spans="1:17" ht="16.5" thickBot="1">
      <c r="A47" s="19"/>
      <c r="B47" s="381" t="e">
        <f>LOOKUP(A47,Name!A$1:B798)</f>
        <v>#N/A</v>
      </c>
      <c r="C47" s="9"/>
      <c r="D47" s="9"/>
      <c r="E47" s="9"/>
      <c r="F47" s="9"/>
      <c r="G47" s="9"/>
      <c r="H47" s="683">
        <f t="shared" si="3"/>
        <v>0</v>
      </c>
    </row>
    <row r="48" spans="1:17" ht="16.5" thickBot="1">
      <c r="A48" s="19"/>
      <c r="B48" s="381" t="e">
        <f>LOOKUP(A48,Name!A$1:B799)</f>
        <v>#N/A</v>
      </c>
      <c r="C48" s="9"/>
      <c r="D48" s="9"/>
      <c r="E48" s="9"/>
      <c r="F48" s="9"/>
      <c r="G48" s="9"/>
      <c r="H48" s="683">
        <f t="shared" si="3"/>
        <v>0</v>
      </c>
      <c r="J48" s="585" t="s">
        <v>0</v>
      </c>
      <c r="K48" s="590" t="s">
        <v>207</v>
      </c>
      <c r="L48" s="587" t="s">
        <v>58</v>
      </c>
      <c r="M48" s="587" t="s">
        <v>1</v>
      </c>
      <c r="N48" s="587" t="s">
        <v>2</v>
      </c>
      <c r="O48" s="587" t="s">
        <v>3</v>
      </c>
      <c r="P48" s="588" t="s">
        <v>4</v>
      </c>
      <c r="Q48" s="596" t="s">
        <v>324</v>
      </c>
    </row>
    <row r="49" spans="1:17">
      <c r="A49" s="19"/>
      <c r="B49" s="381" t="e">
        <f>LOOKUP(A49,Name!A$1:B800)</f>
        <v>#N/A</v>
      </c>
      <c r="C49" s="9"/>
      <c r="D49" s="9"/>
      <c r="E49" s="9"/>
      <c r="F49" s="9"/>
      <c r="G49" s="9"/>
      <c r="H49" s="683">
        <f t="shared" si="3"/>
        <v>0</v>
      </c>
      <c r="J49" s="573"/>
      <c r="K49" s="699" t="e">
        <f>LOOKUP(J49,Name!A$1:B1779)</f>
        <v>#N/A</v>
      </c>
      <c r="L49" s="589"/>
      <c r="M49" s="589"/>
      <c r="N49" s="589"/>
      <c r="O49" s="589"/>
      <c r="P49" s="589"/>
      <c r="Q49" s="682">
        <f t="shared" ref="Q49:Q66" si="4">MAX(L49:P49)</f>
        <v>0</v>
      </c>
    </row>
    <row r="50" spans="1:17">
      <c r="A50" s="19"/>
      <c r="B50" s="381" t="e">
        <f>LOOKUP(A50,Name!A$1:B801)</f>
        <v>#N/A</v>
      </c>
      <c r="C50" s="9"/>
      <c r="D50" s="9"/>
      <c r="E50" s="9"/>
      <c r="F50" s="9"/>
      <c r="G50" s="9"/>
      <c r="H50" s="683">
        <f t="shared" si="3"/>
        <v>0</v>
      </c>
      <c r="J50" s="42"/>
      <c r="K50" s="381" t="e">
        <f>LOOKUP(J50,Name!A$1:B1791)</f>
        <v>#N/A</v>
      </c>
      <c r="L50" s="18"/>
      <c r="M50" s="589"/>
      <c r="N50" s="589"/>
      <c r="O50" s="589"/>
      <c r="P50" s="18"/>
      <c r="Q50" s="698">
        <f t="shared" si="4"/>
        <v>0</v>
      </c>
    </row>
    <row r="51" spans="1:17">
      <c r="A51" s="19"/>
      <c r="B51" s="381" t="e">
        <f>LOOKUP(A51,Name!A$1:B802)</f>
        <v>#N/A</v>
      </c>
      <c r="C51" s="9"/>
      <c r="D51" s="9"/>
      <c r="E51" s="9"/>
      <c r="F51" s="9"/>
      <c r="G51" s="9"/>
      <c r="H51" s="683">
        <f t="shared" si="3"/>
        <v>0</v>
      </c>
      <c r="J51" s="42"/>
      <c r="K51" s="381" t="e">
        <f>LOOKUP(J51,Name!A$1:B1792)</f>
        <v>#N/A</v>
      </c>
      <c r="L51" s="18"/>
      <c r="M51" s="589"/>
      <c r="N51" s="589"/>
      <c r="O51" s="589"/>
      <c r="P51" s="18"/>
      <c r="Q51" s="683">
        <f t="shared" si="4"/>
        <v>0</v>
      </c>
    </row>
    <row r="52" spans="1:17">
      <c r="A52" s="19"/>
      <c r="B52" s="381" t="e">
        <f>LOOKUP(A52,Name!A$1:B803)</f>
        <v>#N/A</v>
      </c>
      <c r="C52" s="9"/>
      <c r="D52" s="9"/>
      <c r="E52" s="9"/>
      <c r="F52" s="9"/>
      <c r="G52" s="9"/>
      <c r="H52" s="683">
        <f t="shared" si="3"/>
        <v>0</v>
      </c>
      <c r="J52" s="42"/>
      <c r="K52" s="381" t="e">
        <f>LOOKUP(J52,Name!A$1:B1793)</f>
        <v>#N/A</v>
      </c>
      <c r="L52" s="18"/>
      <c r="M52" s="589"/>
      <c r="N52" s="589"/>
      <c r="O52" s="589"/>
      <c r="P52" s="18"/>
      <c r="Q52" s="684">
        <f t="shared" si="4"/>
        <v>0</v>
      </c>
    </row>
    <row r="53" spans="1:17">
      <c r="A53" s="19"/>
      <c r="B53" s="381" t="e">
        <f>LOOKUP(A53,Name!A$1:B804)</f>
        <v>#N/A</v>
      </c>
      <c r="C53" s="9"/>
      <c r="D53" s="9"/>
      <c r="E53" s="9"/>
      <c r="F53" s="9"/>
      <c r="G53" s="9"/>
      <c r="H53" s="683">
        <f t="shared" si="3"/>
        <v>0</v>
      </c>
      <c r="J53" s="42"/>
      <c r="K53" s="381" t="e">
        <f>LOOKUP(J53,Name!A$1:B1794)</f>
        <v>#N/A</v>
      </c>
      <c r="L53" s="18"/>
      <c r="M53" s="589"/>
      <c r="N53" s="589"/>
      <c r="O53" s="589"/>
      <c r="P53" s="18"/>
      <c r="Q53" s="683">
        <f t="shared" si="4"/>
        <v>0</v>
      </c>
    </row>
    <row r="54" spans="1:17">
      <c r="A54" s="19"/>
      <c r="B54" s="381" t="e">
        <f>LOOKUP(A54,Name!A$1:B805)</f>
        <v>#N/A</v>
      </c>
      <c r="C54" s="9"/>
      <c r="D54" s="9"/>
      <c r="E54" s="9"/>
      <c r="F54" s="9"/>
      <c r="G54" s="9"/>
      <c r="H54" s="683">
        <f t="shared" si="3"/>
        <v>0</v>
      </c>
      <c r="J54" s="42"/>
      <c r="K54" s="381" t="e">
        <f>LOOKUP(J54,Name!A$1:B1795)</f>
        <v>#N/A</v>
      </c>
      <c r="L54" s="18"/>
      <c r="M54" s="589"/>
      <c r="N54" s="589"/>
      <c r="O54" s="589"/>
      <c r="P54" s="18"/>
      <c r="Q54" s="683">
        <f t="shared" si="4"/>
        <v>0</v>
      </c>
    </row>
    <row r="55" spans="1:17">
      <c r="A55" s="19"/>
      <c r="B55" s="381" t="e">
        <f>LOOKUP(A55,Name!A$1:B806)</f>
        <v>#N/A</v>
      </c>
      <c r="C55" s="9"/>
      <c r="D55" s="9"/>
      <c r="E55" s="9"/>
      <c r="F55" s="9"/>
      <c r="G55" s="9"/>
      <c r="H55" s="683">
        <f t="shared" si="3"/>
        <v>0</v>
      </c>
      <c r="J55" s="42"/>
      <c r="K55" s="381" t="e">
        <f>LOOKUP(J55,Name!A$1:B1796)</f>
        <v>#N/A</v>
      </c>
      <c r="L55" s="18"/>
      <c r="M55" s="589"/>
      <c r="N55" s="589"/>
      <c r="O55" s="589"/>
      <c r="P55" s="18"/>
      <c r="Q55" s="683">
        <f t="shared" si="4"/>
        <v>0</v>
      </c>
    </row>
    <row r="56" spans="1:17">
      <c r="A56" s="19"/>
      <c r="B56" s="381" t="e">
        <f>LOOKUP(A56,Name!A$1:B807)</f>
        <v>#N/A</v>
      </c>
      <c r="C56" s="9"/>
      <c r="D56" s="9"/>
      <c r="E56" s="9"/>
      <c r="F56" s="9"/>
      <c r="G56" s="9"/>
      <c r="H56" s="683">
        <f t="shared" si="3"/>
        <v>0</v>
      </c>
      <c r="J56" s="42"/>
      <c r="K56" s="381" t="e">
        <f>LOOKUP(J56,Name!A$1:B1797)</f>
        <v>#N/A</v>
      </c>
      <c r="L56" s="18"/>
      <c r="M56" s="589"/>
      <c r="N56" s="589"/>
      <c r="O56" s="589"/>
      <c r="P56" s="18"/>
      <c r="Q56" s="683">
        <f t="shared" si="4"/>
        <v>0</v>
      </c>
    </row>
    <row r="57" spans="1:17">
      <c r="A57" s="19"/>
      <c r="B57" s="381" t="e">
        <f>LOOKUP(A57,Name!A$1:B808)</f>
        <v>#N/A</v>
      </c>
      <c r="C57" s="9"/>
      <c r="D57" s="9"/>
      <c r="E57" s="9"/>
      <c r="F57" s="9"/>
      <c r="G57" s="9"/>
      <c r="H57" s="683">
        <f t="shared" si="3"/>
        <v>0</v>
      </c>
      <c r="J57" s="42"/>
      <c r="K57" s="381" t="e">
        <f>LOOKUP(J57,Name!A$1:B1798)</f>
        <v>#N/A</v>
      </c>
      <c r="L57" s="18"/>
      <c r="M57" s="589"/>
      <c r="N57" s="589"/>
      <c r="O57" s="589"/>
      <c r="P57" s="18"/>
      <c r="Q57" s="683">
        <f t="shared" si="4"/>
        <v>0</v>
      </c>
    </row>
    <row r="58" spans="1:17">
      <c r="A58" s="19"/>
      <c r="B58" s="381" t="e">
        <f>LOOKUP(A58,Name!A$1:B809)</f>
        <v>#N/A</v>
      </c>
      <c r="C58" s="9"/>
      <c r="D58" s="9"/>
      <c r="E58" s="9"/>
      <c r="F58" s="9"/>
      <c r="G58" s="9"/>
      <c r="H58" s="683">
        <f t="shared" si="3"/>
        <v>0</v>
      </c>
      <c r="J58" s="42"/>
      <c r="K58" s="381" t="e">
        <f>LOOKUP(J58,Name!A$1:B1799)</f>
        <v>#N/A</v>
      </c>
      <c r="L58" s="18"/>
      <c r="M58" s="589"/>
      <c r="N58" s="589"/>
      <c r="O58" s="589"/>
      <c r="P58" s="18"/>
      <c r="Q58" s="683">
        <f t="shared" si="4"/>
        <v>0</v>
      </c>
    </row>
    <row r="59" spans="1:17">
      <c r="A59" s="19"/>
      <c r="B59" s="381" t="e">
        <f>LOOKUP(A59,Name!A$1:B810)</f>
        <v>#N/A</v>
      </c>
      <c r="C59" s="9"/>
      <c r="D59" s="9"/>
      <c r="E59" s="9"/>
      <c r="F59" s="9"/>
      <c r="G59" s="9"/>
      <c r="H59" s="683">
        <f t="shared" si="3"/>
        <v>0</v>
      </c>
      <c r="J59" s="42"/>
      <c r="K59" s="381" t="e">
        <f>LOOKUP(J59,Name!A$1:B1800)</f>
        <v>#N/A</v>
      </c>
      <c r="L59" s="18"/>
      <c r="M59" s="589"/>
      <c r="N59" s="589"/>
      <c r="O59" s="589"/>
      <c r="P59" s="18"/>
      <c r="Q59" s="683">
        <f t="shared" si="4"/>
        <v>0</v>
      </c>
    </row>
    <row r="60" spans="1:17">
      <c r="A60" s="19"/>
      <c r="B60" s="381" t="e">
        <f>LOOKUP(A60,Name!A$1:B811)</f>
        <v>#N/A</v>
      </c>
      <c r="C60" s="9"/>
      <c r="D60" s="9"/>
      <c r="E60" s="9"/>
      <c r="F60" s="9"/>
      <c r="G60" s="9"/>
      <c r="H60" s="683">
        <f t="shared" si="3"/>
        <v>0</v>
      </c>
      <c r="J60" s="42"/>
      <c r="K60" s="381" t="e">
        <f>LOOKUP(J60,Name!A$1:B1801)</f>
        <v>#N/A</v>
      </c>
      <c r="L60" s="18"/>
      <c r="M60" s="589"/>
      <c r="N60" s="589"/>
      <c r="O60" s="589"/>
      <c r="P60" s="18"/>
      <c r="Q60" s="683">
        <f t="shared" si="4"/>
        <v>0</v>
      </c>
    </row>
    <row r="61" spans="1:17" ht="16.5" thickBot="1">
      <c r="A61" s="19"/>
      <c r="B61" s="381" t="e">
        <f>LOOKUP(A61,Name!A$1:B812)</f>
        <v>#N/A</v>
      </c>
      <c r="C61" s="9"/>
      <c r="D61" s="9"/>
      <c r="E61" s="9"/>
      <c r="F61" s="9"/>
      <c r="G61" s="9"/>
      <c r="H61" s="686">
        <f t="shared" si="3"/>
        <v>0</v>
      </c>
      <c r="J61" s="42"/>
      <c r="K61" s="381" t="e">
        <f>LOOKUP(J61,Name!A$1:B1802)</f>
        <v>#N/A</v>
      </c>
      <c r="L61" s="18"/>
      <c r="M61" s="589"/>
      <c r="N61" s="589"/>
      <c r="O61" s="589"/>
      <c r="P61" s="18"/>
      <c r="Q61" s="683">
        <f t="shared" si="4"/>
        <v>0</v>
      </c>
    </row>
    <row r="62" spans="1:17" ht="16.5" thickBot="1">
      <c r="J62" s="42"/>
      <c r="K62" s="381" t="e">
        <f>LOOKUP(J62,Name!A$1:B1803)</f>
        <v>#N/A</v>
      </c>
      <c r="L62" s="18"/>
      <c r="M62" s="589"/>
      <c r="N62" s="589"/>
      <c r="O62" s="589"/>
      <c r="P62" s="18"/>
      <c r="Q62" s="683">
        <f t="shared" si="4"/>
        <v>0</v>
      </c>
    </row>
    <row r="63" spans="1:17">
      <c r="A63" s="258" t="s">
        <v>0</v>
      </c>
      <c r="B63" s="272" t="s">
        <v>336</v>
      </c>
      <c r="C63" s="259" t="s">
        <v>58</v>
      </c>
      <c r="D63" s="259" t="s">
        <v>1</v>
      </c>
      <c r="E63" s="259" t="s">
        <v>2</v>
      </c>
      <c r="F63" s="259" t="s">
        <v>3</v>
      </c>
      <c r="G63" s="259" t="s">
        <v>4</v>
      </c>
      <c r="H63" s="260" t="s">
        <v>318</v>
      </c>
      <c r="J63" s="42"/>
      <c r="K63" s="381" t="e">
        <f>LOOKUP(J63,Name!A$1:B1804)</f>
        <v>#N/A</v>
      </c>
      <c r="L63" s="18"/>
      <c r="M63" s="589"/>
      <c r="N63" s="589"/>
      <c r="O63" s="589"/>
      <c r="P63" s="18"/>
      <c r="Q63" s="683">
        <f t="shared" si="4"/>
        <v>0</v>
      </c>
    </row>
    <row r="64" spans="1:17">
      <c r="A64" s="19"/>
      <c r="B64" s="381" t="e">
        <f>LOOKUP(A64,Name!A$1:B815)</f>
        <v>#N/A</v>
      </c>
      <c r="C64" s="9"/>
      <c r="D64" s="9"/>
      <c r="E64" s="9"/>
      <c r="F64" s="9"/>
      <c r="G64" s="9"/>
      <c r="H64" s="597">
        <f t="shared" ref="H64:H81" si="5">MAX(C64:G64)</f>
        <v>0</v>
      </c>
      <c r="J64" s="42"/>
      <c r="K64" s="381" t="e">
        <f>LOOKUP(J64,Name!A$1:B1805)</f>
        <v>#N/A</v>
      </c>
      <c r="L64" s="18"/>
      <c r="M64" s="589"/>
      <c r="N64" s="589"/>
      <c r="O64" s="589"/>
      <c r="P64" s="18"/>
      <c r="Q64" s="683">
        <f t="shared" si="4"/>
        <v>0</v>
      </c>
    </row>
    <row r="65" spans="1:17">
      <c r="A65" s="19"/>
      <c r="B65" s="381" t="e">
        <f>LOOKUP(A65,Name!A$1:B816)</f>
        <v>#N/A</v>
      </c>
      <c r="C65" s="9"/>
      <c r="D65" s="9"/>
      <c r="E65" s="9"/>
      <c r="F65" s="9"/>
      <c r="G65" s="9"/>
      <c r="H65" s="385">
        <f t="shared" si="5"/>
        <v>0</v>
      </c>
      <c r="J65" s="42"/>
      <c r="K65" s="381" t="e">
        <f>LOOKUP(J65,Name!A$1:B1806)</f>
        <v>#N/A</v>
      </c>
      <c r="L65" s="18"/>
      <c r="M65" s="589"/>
      <c r="N65" s="589"/>
      <c r="O65" s="589"/>
      <c r="P65" s="18"/>
      <c r="Q65" s="683">
        <f t="shared" si="4"/>
        <v>0</v>
      </c>
    </row>
    <row r="66" spans="1:17" ht="16.5" thickBot="1">
      <c r="A66" s="19"/>
      <c r="B66" s="381" t="e">
        <f>LOOKUP(A66,Name!A$1:B817)</f>
        <v>#N/A</v>
      </c>
      <c r="C66" s="9"/>
      <c r="D66" s="9"/>
      <c r="E66" s="9"/>
      <c r="F66" s="9"/>
      <c r="G66" s="9"/>
      <c r="H66" s="385">
        <f t="shared" si="5"/>
        <v>0</v>
      </c>
      <c r="J66" s="42"/>
      <c r="K66" s="381" t="e">
        <f>LOOKUP(J66,Name!A$1:B1807)</f>
        <v>#N/A</v>
      </c>
      <c r="L66" s="18"/>
      <c r="M66" s="589"/>
      <c r="N66" s="589"/>
      <c r="O66" s="589"/>
      <c r="P66" s="18"/>
      <c r="Q66" s="686">
        <f t="shared" si="4"/>
        <v>0</v>
      </c>
    </row>
    <row r="67" spans="1:17" ht="16.5" thickBot="1">
      <c r="A67" s="19"/>
      <c r="B67" s="381" t="e">
        <f>LOOKUP(A67,Name!A$1:B818)</f>
        <v>#N/A</v>
      </c>
      <c r="C67" s="9"/>
      <c r="D67" s="9"/>
      <c r="E67" s="9"/>
      <c r="F67" s="9"/>
      <c r="G67" s="9"/>
      <c r="H67" s="385">
        <f t="shared" si="5"/>
        <v>0</v>
      </c>
    </row>
    <row r="68" spans="1:17">
      <c r="A68" s="19"/>
      <c r="B68" s="381" t="e">
        <f>LOOKUP(A68,Name!A$1:B819)</f>
        <v>#N/A</v>
      </c>
      <c r="C68" s="9"/>
      <c r="D68" s="9"/>
      <c r="E68" s="9"/>
      <c r="F68" s="9"/>
      <c r="G68" s="9"/>
      <c r="H68" s="385">
        <f t="shared" si="5"/>
        <v>0</v>
      </c>
      <c r="J68" s="387" t="s">
        <v>0</v>
      </c>
      <c r="K68" s="272" t="s">
        <v>202</v>
      </c>
      <c r="L68" s="259" t="s">
        <v>58</v>
      </c>
      <c r="M68" s="259" t="s">
        <v>1</v>
      </c>
      <c r="N68" s="259" t="s">
        <v>2</v>
      </c>
      <c r="O68" s="259" t="s">
        <v>3</v>
      </c>
      <c r="P68" s="259" t="s">
        <v>4</v>
      </c>
      <c r="Q68" s="260" t="s">
        <v>38</v>
      </c>
    </row>
    <row r="69" spans="1:17">
      <c r="A69" s="19"/>
      <c r="B69" s="381" t="e">
        <f>LOOKUP(A69,Name!A$1:B820)</f>
        <v>#N/A</v>
      </c>
      <c r="C69" s="9"/>
      <c r="D69" s="9"/>
      <c r="E69" s="9"/>
      <c r="F69" s="9"/>
      <c r="G69" s="9"/>
      <c r="H69" s="385">
        <f t="shared" si="5"/>
        <v>0</v>
      </c>
      <c r="J69" s="389">
        <v>6</v>
      </c>
      <c r="K69" s="707" t="s">
        <v>205</v>
      </c>
      <c r="L69" s="17"/>
      <c r="M69" s="17"/>
      <c r="N69" s="17"/>
      <c r="O69" s="17"/>
      <c r="P69" s="17"/>
      <c r="Q69" s="706">
        <f>MIN(L69:P69)</f>
        <v>0</v>
      </c>
    </row>
    <row r="70" spans="1:17">
      <c r="A70" s="19"/>
      <c r="B70" s="381" t="e">
        <f>LOOKUP(A70,Name!A$1:B821)</f>
        <v>#N/A</v>
      </c>
      <c r="C70" s="9"/>
      <c r="D70" s="9"/>
      <c r="E70" s="9"/>
      <c r="F70" s="9"/>
      <c r="G70" s="9"/>
      <c r="H70" s="385">
        <f t="shared" si="5"/>
        <v>0</v>
      </c>
      <c r="J70" s="393">
        <v>4</v>
      </c>
      <c r="K70" s="52" t="s">
        <v>9</v>
      </c>
      <c r="L70" s="17"/>
      <c r="M70" s="17"/>
      <c r="N70" s="17"/>
      <c r="O70" s="17"/>
      <c r="P70" s="17"/>
      <c r="Q70" s="273">
        <f>MIN(L70:P70)</f>
        <v>0</v>
      </c>
    </row>
    <row r="71" spans="1:17">
      <c r="A71" s="19"/>
      <c r="B71" s="381" t="e">
        <f>LOOKUP(A71,Name!A$1:B822)</f>
        <v>#N/A</v>
      </c>
      <c r="C71" s="9"/>
      <c r="D71" s="9"/>
      <c r="E71" s="9"/>
      <c r="F71" s="9"/>
      <c r="G71" s="9"/>
      <c r="H71" s="385">
        <f t="shared" si="5"/>
        <v>0</v>
      </c>
      <c r="J71" s="390">
        <v>3</v>
      </c>
      <c r="K71" s="52" t="s">
        <v>6</v>
      </c>
      <c r="L71" s="17"/>
      <c r="M71" s="17"/>
      <c r="N71" s="17"/>
      <c r="O71" s="17"/>
      <c r="P71" s="17"/>
      <c r="Q71" s="273">
        <f>MIN(L71:P71)</f>
        <v>0</v>
      </c>
    </row>
    <row r="72" spans="1:17">
      <c r="A72" s="19"/>
      <c r="B72" s="381" t="e">
        <f>LOOKUP(A72,Name!A$1:B823)</f>
        <v>#N/A</v>
      </c>
      <c r="C72" s="9"/>
      <c r="D72" s="9"/>
      <c r="E72" s="9"/>
      <c r="F72" s="9"/>
      <c r="G72" s="9"/>
      <c r="H72" s="385">
        <f t="shared" si="5"/>
        <v>0</v>
      </c>
      <c r="J72" s="391">
        <v>1</v>
      </c>
      <c r="K72" s="52" t="s">
        <v>10</v>
      </c>
      <c r="L72" s="17"/>
      <c r="M72" s="17"/>
      <c r="N72" s="17"/>
      <c r="O72" s="17"/>
      <c r="P72" s="17"/>
      <c r="Q72" s="273">
        <f>MIN(L72:P72)</f>
        <v>0</v>
      </c>
    </row>
    <row r="73" spans="1:17" ht="16.5" thickBot="1">
      <c r="A73" s="19"/>
      <c r="B73" s="381" t="e">
        <f>LOOKUP(A73,Name!A$1:B824)</f>
        <v>#N/A</v>
      </c>
      <c r="C73" s="9"/>
      <c r="D73" s="9"/>
      <c r="E73" s="9"/>
      <c r="F73" s="9"/>
      <c r="G73" s="9"/>
      <c r="H73" s="385">
        <f t="shared" si="5"/>
        <v>0</v>
      </c>
      <c r="J73" s="626">
        <v>5</v>
      </c>
      <c r="K73" s="57" t="s">
        <v>8</v>
      </c>
      <c r="L73" s="69"/>
      <c r="M73" s="69"/>
      <c r="N73" s="69"/>
      <c r="O73" s="69"/>
      <c r="P73" s="69"/>
      <c r="Q73" s="274">
        <f>MIN(L73:P73)</f>
        <v>0</v>
      </c>
    </row>
    <row r="74" spans="1:17" ht="16.5" thickBot="1">
      <c r="A74" s="19"/>
      <c r="B74" s="381" t="e">
        <f>LOOKUP(A74,Name!A$1:B825)</f>
        <v>#N/A</v>
      </c>
      <c r="C74" s="9"/>
      <c r="D74" s="9"/>
      <c r="E74" s="9"/>
      <c r="F74" s="9"/>
      <c r="G74" s="9"/>
      <c r="H74" s="385">
        <f t="shared" si="5"/>
        <v>0</v>
      </c>
    </row>
    <row r="75" spans="1:17">
      <c r="A75" s="19"/>
      <c r="B75" s="381" t="e">
        <f>LOOKUP(A75,Name!A$1:B826)</f>
        <v>#N/A</v>
      </c>
      <c r="C75" s="9"/>
      <c r="D75" s="9"/>
      <c r="E75" s="9"/>
      <c r="F75" s="9"/>
      <c r="G75" s="9"/>
      <c r="H75" s="385">
        <f t="shared" si="5"/>
        <v>0</v>
      </c>
      <c r="J75" s="387" t="s">
        <v>0</v>
      </c>
      <c r="K75" s="272" t="s">
        <v>201</v>
      </c>
      <c r="L75" s="259" t="s">
        <v>58</v>
      </c>
      <c r="M75" s="259" t="s">
        <v>1</v>
      </c>
      <c r="N75" s="259" t="s">
        <v>2</v>
      </c>
      <c r="O75" s="259" t="s">
        <v>3</v>
      </c>
      <c r="P75" s="259" t="s">
        <v>4</v>
      </c>
      <c r="Q75" s="260" t="s">
        <v>38</v>
      </c>
    </row>
    <row r="76" spans="1:17">
      <c r="A76" s="19"/>
      <c r="B76" s="381" t="e">
        <f>LOOKUP(A76,Name!A$1:B827)</f>
        <v>#N/A</v>
      </c>
      <c r="C76" s="9"/>
      <c r="D76" s="9"/>
      <c r="E76" s="9"/>
      <c r="F76" s="9"/>
      <c r="G76" s="9"/>
      <c r="H76" s="385">
        <f t="shared" si="5"/>
        <v>0</v>
      </c>
      <c r="J76" s="389">
        <v>6</v>
      </c>
      <c r="K76" s="707" t="s">
        <v>205</v>
      </c>
      <c r="L76" s="17"/>
      <c r="M76" s="17"/>
      <c r="N76" s="17"/>
      <c r="O76" s="17"/>
      <c r="P76" s="17"/>
      <c r="Q76" s="706">
        <f>MIN(L76:P76)</f>
        <v>0</v>
      </c>
    </row>
    <row r="77" spans="1:17">
      <c r="A77" s="19"/>
      <c r="B77" s="381" t="e">
        <f>LOOKUP(A77,Name!A$1:B828)</f>
        <v>#N/A</v>
      </c>
      <c r="C77" s="9"/>
      <c r="D77" s="9"/>
      <c r="E77" s="9"/>
      <c r="F77" s="9"/>
      <c r="G77" s="9"/>
      <c r="H77" s="385">
        <f t="shared" si="5"/>
        <v>0</v>
      </c>
      <c r="J77" s="388">
        <v>5</v>
      </c>
      <c r="K77" s="52" t="s">
        <v>8</v>
      </c>
      <c r="L77" s="17"/>
      <c r="M77" s="17"/>
      <c r="N77" s="17"/>
      <c r="O77" s="17"/>
      <c r="P77" s="17"/>
      <c r="Q77" s="273">
        <f>MIN(L77:P77)</f>
        <v>0</v>
      </c>
    </row>
    <row r="78" spans="1:17">
      <c r="A78" s="19"/>
      <c r="B78" s="381" t="e">
        <f>LOOKUP(A78,Name!A$1:B829)</f>
        <v>#N/A</v>
      </c>
      <c r="C78" s="9"/>
      <c r="D78" s="9"/>
      <c r="E78" s="9"/>
      <c r="F78" s="9"/>
      <c r="G78" s="9"/>
      <c r="H78" s="385">
        <f t="shared" si="5"/>
        <v>0</v>
      </c>
      <c r="J78" s="391">
        <v>1</v>
      </c>
      <c r="K78" s="52" t="s">
        <v>10</v>
      </c>
      <c r="L78" s="17"/>
      <c r="M78" s="17"/>
      <c r="N78" s="17"/>
      <c r="O78" s="17"/>
      <c r="P78" s="17"/>
      <c r="Q78" s="273">
        <f>MIN(L78:P78)</f>
        <v>0</v>
      </c>
    </row>
    <row r="79" spans="1:17">
      <c r="A79" s="19"/>
      <c r="B79" s="381" t="e">
        <f>LOOKUP(A79,Name!A$1:B830)</f>
        <v>#N/A</v>
      </c>
      <c r="C79" s="9"/>
      <c r="D79" s="9"/>
      <c r="E79" s="9"/>
      <c r="F79" s="9"/>
      <c r="G79" s="9"/>
      <c r="H79" s="385">
        <f t="shared" si="5"/>
        <v>0</v>
      </c>
      <c r="J79" s="390">
        <v>3</v>
      </c>
      <c r="K79" s="52" t="s">
        <v>6</v>
      </c>
      <c r="L79" s="17"/>
      <c r="M79" s="17"/>
      <c r="N79" s="17"/>
      <c r="O79" s="17"/>
      <c r="P79" s="17"/>
      <c r="Q79" s="273">
        <f>MIN(L79:P79)</f>
        <v>0</v>
      </c>
    </row>
    <row r="80" spans="1:17" ht="16.5" thickBot="1">
      <c r="A80" s="19"/>
      <c r="B80" s="381" t="e">
        <f>LOOKUP(A80,Name!A$1:B831)</f>
        <v>#N/A</v>
      </c>
      <c r="C80" s="9"/>
      <c r="D80" s="9"/>
      <c r="E80" s="9"/>
      <c r="F80" s="9"/>
      <c r="G80" s="9"/>
      <c r="H80" s="385">
        <f t="shared" si="5"/>
        <v>0</v>
      </c>
      <c r="J80" s="392">
        <v>4</v>
      </c>
      <c r="K80" s="57" t="s">
        <v>9</v>
      </c>
      <c r="L80" s="69"/>
      <c r="M80" s="69"/>
      <c r="N80" s="69"/>
      <c r="O80" s="69"/>
      <c r="P80" s="69"/>
      <c r="Q80" s="274">
        <f>MIN(L80:P80)</f>
        <v>0</v>
      </c>
    </row>
    <row r="81" spans="1:16">
      <c r="A81" s="19"/>
      <c r="B81" s="381" t="e">
        <f>LOOKUP(A81,Name!A$1:B832)</f>
        <v>#N/A</v>
      </c>
      <c r="C81" s="9"/>
      <c r="D81" s="9"/>
      <c r="E81" s="9"/>
      <c r="F81" s="9"/>
      <c r="G81" s="9"/>
      <c r="H81" s="385">
        <f t="shared" si="5"/>
        <v>0</v>
      </c>
    </row>
    <row r="82" spans="1:16" ht="15">
      <c r="A82" s="55"/>
      <c r="C82" s="55"/>
      <c r="D82" s="55"/>
      <c r="E82" s="55"/>
      <c r="F82" s="55"/>
      <c r="G82" s="55"/>
      <c r="H82" s="55"/>
    </row>
    <row r="89" spans="1:16" ht="15">
      <c r="A89" s="55"/>
      <c r="C89" s="55"/>
      <c r="D89" s="55"/>
      <c r="E89" s="55"/>
      <c r="F89" s="55"/>
      <c r="G89" s="55"/>
      <c r="H89" s="55"/>
    </row>
    <row r="90" spans="1:16" ht="15">
      <c r="A90" s="3"/>
      <c r="C90" s="3"/>
      <c r="D90" s="3"/>
      <c r="E90" s="3"/>
      <c r="F90" s="3"/>
      <c r="G90" s="3"/>
      <c r="H90" s="3"/>
    </row>
    <row r="91" spans="1:16" ht="15">
      <c r="A91" s="3"/>
      <c r="C91" s="3"/>
      <c r="D91" s="3"/>
      <c r="E91" s="3"/>
      <c r="F91" s="3"/>
      <c r="G91" s="3"/>
      <c r="H91" s="3"/>
    </row>
    <row r="92" spans="1:16" ht="15">
      <c r="A92" s="3"/>
      <c r="C92" s="3"/>
      <c r="D92" s="3"/>
      <c r="E92" s="3"/>
      <c r="F92" s="3"/>
      <c r="G92" s="3"/>
      <c r="H92" s="3"/>
      <c r="L92" s="3"/>
      <c r="M92" s="3"/>
      <c r="N92" s="3"/>
      <c r="O92" s="3"/>
      <c r="P92" s="3"/>
    </row>
    <row r="93" spans="1:16" ht="15">
      <c r="A93" s="3"/>
      <c r="C93" s="3"/>
      <c r="D93" s="3"/>
      <c r="E93" s="3"/>
      <c r="F93" s="3"/>
      <c r="G93" s="3"/>
      <c r="H93" s="3"/>
    </row>
    <row r="94" spans="1:16" ht="15">
      <c r="A94" s="3"/>
      <c r="C94" s="3"/>
      <c r="D94" s="3"/>
      <c r="E94" s="3"/>
      <c r="F94" s="3"/>
      <c r="G94" s="3"/>
      <c r="H94" s="3"/>
    </row>
    <row r="95" spans="1:16" ht="15">
      <c r="A95" s="3"/>
      <c r="C95" s="3"/>
      <c r="D95" s="3"/>
      <c r="E95" s="3"/>
      <c r="F95" s="3"/>
      <c r="G95" s="3"/>
      <c r="H95" s="3"/>
    </row>
  </sheetData>
  <phoneticPr fontId="47" type="noConversion"/>
  <conditionalFormatting sqref="J68:J73 A96:A65536 A62 A82 A89 J75:J80 A31 J48:J66 J22:J46 J1:J20 A1:A29">
    <cfRule type="cellIs" dxfId="31" priority="109" stopIfTrue="1" operator="between">
      <formula>300</formula>
      <formula>399</formula>
    </cfRule>
    <cfRule type="cellIs" dxfId="30" priority="110" stopIfTrue="1" operator="between">
      <formula>600</formula>
      <formula>699</formula>
    </cfRule>
    <cfRule type="cellIs" dxfId="29" priority="111" stopIfTrue="1" operator="between">
      <formula>500</formula>
      <formula>599</formula>
    </cfRule>
  </conditionalFormatting>
  <conditionalFormatting sqref="A63">
    <cfRule type="cellIs" dxfId="28" priority="106" stopIfTrue="1" operator="between">
      <formula>300</formula>
      <formula>399</formula>
    </cfRule>
    <cfRule type="cellIs" dxfId="27" priority="107" stopIfTrue="1" operator="between">
      <formula>600</formula>
      <formula>699</formula>
    </cfRule>
    <cfRule type="cellIs" dxfId="26" priority="108" stopIfTrue="1" operator="between">
      <formula>500</formula>
      <formula>599</formula>
    </cfRule>
  </conditionalFormatting>
  <conditionalFormatting sqref="J93:J65536 A89:A65536 A62:A63 A82 A1:A31 J1:J80">
    <cfRule type="cellIs" dxfId="25" priority="17" operator="between">
      <formula>399.5</formula>
      <formula>499.5</formula>
    </cfRule>
    <cfRule type="cellIs" dxfId="24" priority="18" operator="between">
      <formula>99</formula>
      <formula>199.5</formula>
    </cfRule>
  </conditionalFormatting>
  <conditionalFormatting sqref="J78">
    <cfRule type="cellIs" dxfId="23" priority="13" operator="between">
      <formula>399.5</formula>
      <formula>499.5</formula>
    </cfRule>
    <cfRule type="cellIs" dxfId="22" priority="14" operator="between">
      <formula>99</formula>
      <formula>199.5</formula>
    </cfRule>
  </conditionalFormatting>
  <conditionalFormatting sqref="J71">
    <cfRule type="cellIs" dxfId="21" priority="11" operator="between">
      <formula>399.5</formula>
      <formula>499.5</formula>
    </cfRule>
    <cfRule type="cellIs" dxfId="20" priority="12" operator="between">
      <formula>99</formula>
      <formula>199.5</formula>
    </cfRule>
  </conditionalFormatting>
  <conditionalFormatting sqref="A32:A61">
    <cfRule type="cellIs" dxfId="19" priority="8" stopIfTrue="1" operator="between">
      <formula>300</formula>
      <formula>399</formula>
    </cfRule>
    <cfRule type="cellIs" dxfId="18" priority="9" stopIfTrue="1" operator="between">
      <formula>600</formula>
      <formula>699</formula>
    </cfRule>
    <cfRule type="cellIs" dxfId="17" priority="10" stopIfTrue="1" operator="between">
      <formula>500</formula>
      <formula>599</formula>
    </cfRule>
  </conditionalFormatting>
  <conditionalFormatting sqref="A32:A61">
    <cfRule type="cellIs" dxfId="16" priority="6" operator="between">
      <formula>399.5</formula>
      <formula>499.5</formula>
    </cfRule>
    <cfRule type="cellIs" dxfId="15" priority="7" operator="between">
      <formula>99</formula>
      <formula>199.5</formula>
    </cfRule>
  </conditionalFormatting>
  <conditionalFormatting sqref="A64:A81">
    <cfRule type="cellIs" dxfId="14" priority="3" stopIfTrue="1" operator="between">
      <formula>300</formula>
      <formula>399</formula>
    </cfRule>
    <cfRule type="cellIs" dxfId="13" priority="4" stopIfTrue="1" operator="between">
      <formula>600</formula>
      <formula>699</formula>
    </cfRule>
    <cfRule type="cellIs" dxfId="12" priority="5" stopIfTrue="1" operator="between">
      <formula>500</formula>
      <formula>599</formula>
    </cfRule>
  </conditionalFormatting>
  <conditionalFormatting sqref="A64:A81">
    <cfRule type="cellIs" dxfId="11" priority="1" operator="between">
      <formula>399.5</formula>
      <formula>499.5</formula>
    </cfRule>
    <cfRule type="cellIs" dxfId="10" priority="2" operator="between">
      <formula>99</formula>
      <formula>199.5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&amp;LUnder 15 Girls&amp;CBirmingham Sportshall League&amp;RSeason 2013-14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7"/>
  <sheetViews>
    <sheetView zoomScaleNormal="100" workbookViewId="0">
      <selection activeCell="G16" sqref="G16"/>
    </sheetView>
  </sheetViews>
  <sheetFormatPr defaultRowHeight="15.75"/>
  <cols>
    <col min="1" max="1" width="5.5703125" style="20" customWidth="1"/>
    <col min="2" max="2" width="21.5703125" style="3" customWidth="1"/>
    <col min="3" max="3" width="6.85546875" style="22" customWidth="1"/>
    <col min="4" max="4" width="6.7109375" style="22" customWidth="1"/>
    <col min="5" max="5" width="6.5703125" style="22" customWidth="1"/>
    <col min="6" max="7" width="6.42578125" style="22" customWidth="1"/>
    <col min="8" max="8" width="7" style="22" bestFit="1" customWidth="1"/>
    <col min="9" max="9" width="3" style="3" customWidth="1"/>
    <col min="10" max="10" width="5.5703125" style="3" customWidth="1"/>
    <col min="11" max="11" width="20.85546875" style="55" customWidth="1"/>
    <col min="12" max="17" width="7" style="3" customWidth="1"/>
    <col min="18" max="16384" width="9.140625" style="3"/>
  </cols>
  <sheetData>
    <row r="1" spans="1:17">
      <c r="A1" s="277" t="s">
        <v>0</v>
      </c>
      <c r="B1" s="267" t="s">
        <v>287</v>
      </c>
      <c r="C1" s="268" t="s">
        <v>58</v>
      </c>
      <c r="D1" s="268" t="s">
        <v>1</v>
      </c>
      <c r="E1" s="268" t="s">
        <v>2</v>
      </c>
      <c r="F1" s="268" t="s">
        <v>3</v>
      </c>
      <c r="G1" s="268" t="s">
        <v>4</v>
      </c>
      <c r="H1" s="278" t="s">
        <v>324</v>
      </c>
      <c r="J1" s="277" t="s">
        <v>0</v>
      </c>
      <c r="K1" s="267" t="s">
        <v>286</v>
      </c>
      <c r="L1" s="268" t="s">
        <v>58</v>
      </c>
      <c r="M1" s="268" t="s">
        <v>1</v>
      </c>
      <c r="N1" s="268" t="s">
        <v>2</v>
      </c>
      <c r="O1" s="268" t="s">
        <v>3</v>
      </c>
      <c r="P1" s="268" t="s">
        <v>4</v>
      </c>
      <c r="Q1" s="278" t="s">
        <v>318</v>
      </c>
    </row>
    <row r="2" spans="1:17" s="10" customFormat="1" ht="16.5" customHeight="1" thickBot="1">
      <c r="A2" s="44"/>
      <c r="B2" s="45" t="e">
        <f>LOOKUP(A2,Name!A$1:B733)</f>
        <v>#N/A</v>
      </c>
      <c r="C2" s="46"/>
      <c r="D2" s="46"/>
      <c r="E2" s="46"/>
      <c r="F2" s="46"/>
      <c r="G2" s="46"/>
      <c r="H2" s="702">
        <f t="shared" ref="H2:H21" si="0">MIN(C2:G2)</f>
        <v>0</v>
      </c>
      <c r="J2" s="44"/>
      <c r="K2" s="45" t="e">
        <f>LOOKUP(J2,Name!A$1:B1741)</f>
        <v>#N/A</v>
      </c>
      <c r="L2" s="46"/>
      <c r="M2" s="46"/>
      <c r="N2" s="46"/>
      <c r="O2" s="46"/>
      <c r="P2" s="46"/>
      <c r="Q2" s="702">
        <f t="shared" ref="Q2:Q11" si="1">MIN(L2:P2)</f>
        <v>0</v>
      </c>
    </row>
    <row r="3" spans="1:17" ht="16.5" customHeight="1" thickBot="1">
      <c r="A3" s="44"/>
      <c r="B3" s="45" t="e">
        <f>LOOKUP(A3,Name!A$1:B734)</f>
        <v>#N/A</v>
      </c>
      <c r="C3" s="46"/>
      <c r="D3" s="46"/>
      <c r="E3" s="46"/>
      <c r="F3" s="46"/>
      <c r="G3" s="46"/>
      <c r="H3" s="687">
        <f t="shared" si="0"/>
        <v>0</v>
      </c>
      <c r="J3" s="44"/>
      <c r="K3" s="45" t="e">
        <f>LOOKUP(J3,Name!A$1:B1742)</f>
        <v>#N/A</v>
      </c>
      <c r="L3" s="46"/>
      <c r="M3" s="46"/>
      <c r="N3" s="46"/>
      <c r="O3" s="46"/>
      <c r="P3" s="46"/>
      <c r="Q3" s="687">
        <f t="shared" si="1"/>
        <v>0</v>
      </c>
    </row>
    <row r="4" spans="1:17" ht="16.5" customHeight="1" thickBot="1">
      <c r="A4" s="44"/>
      <c r="B4" s="45" t="e">
        <f>LOOKUP(A4,Name!A$1:B735)</f>
        <v>#N/A</v>
      </c>
      <c r="C4" s="46"/>
      <c r="D4" s="46"/>
      <c r="E4" s="46"/>
      <c r="F4" s="46"/>
      <c r="G4" s="46"/>
      <c r="H4" s="687">
        <f t="shared" si="0"/>
        <v>0</v>
      </c>
      <c r="J4" s="44"/>
      <c r="K4" s="45" t="e">
        <f>LOOKUP(J4,Name!A$1:B1743)</f>
        <v>#N/A</v>
      </c>
      <c r="L4" s="46"/>
      <c r="M4" s="46"/>
      <c r="N4" s="46"/>
      <c r="O4" s="46"/>
      <c r="P4" s="46"/>
      <c r="Q4" s="687">
        <f t="shared" si="1"/>
        <v>0</v>
      </c>
    </row>
    <row r="5" spans="1:17" ht="16.5" customHeight="1" thickBot="1">
      <c r="A5" s="44"/>
      <c r="B5" s="45" t="e">
        <f>LOOKUP(A5,Name!A$1:B736)</f>
        <v>#N/A</v>
      </c>
      <c r="C5" s="46"/>
      <c r="D5" s="46"/>
      <c r="E5" s="46"/>
      <c r="F5" s="46"/>
      <c r="G5" s="46"/>
      <c r="H5" s="687">
        <f t="shared" si="0"/>
        <v>0</v>
      </c>
      <c r="J5" s="44"/>
      <c r="K5" s="45" t="e">
        <f>LOOKUP(J5,Name!A$1:B1744)</f>
        <v>#N/A</v>
      </c>
      <c r="L5" s="46"/>
      <c r="M5" s="46"/>
      <c r="N5" s="46"/>
      <c r="O5" s="46"/>
      <c r="P5" s="46"/>
      <c r="Q5" s="687">
        <f t="shared" si="1"/>
        <v>0</v>
      </c>
    </row>
    <row r="6" spans="1:17" ht="16.5" customHeight="1" thickBot="1">
      <c r="A6" s="44"/>
      <c r="B6" s="45" t="e">
        <f>LOOKUP(A6,Name!A$1:B737)</f>
        <v>#N/A</v>
      </c>
      <c r="C6" s="46"/>
      <c r="D6" s="46"/>
      <c r="E6" s="46"/>
      <c r="F6" s="46"/>
      <c r="G6" s="46"/>
      <c r="H6" s="687">
        <f t="shared" si="0"/>
        <v>0</v>
      </c>
      <c r="J6" s="44"/>
      <c r="K6" s="45" t="e">
        <f>LOOKUP(J6,Name!A$1:B1745)</f>
        <v>#N/A</v>
      </c>
      <c r="L6" s="46"/>
      <c r="M6" s="46"/>
      <c r="N6" s="46"/>
      <c r="O6" s="46"/>
      <c r="P6" s="46"/>
      <c r="Q6" s="687">
        <f t="shared" si="1"/>
        <v>0</v>
      </c>
    </row>
    <row r="7" spans="1:17" ht="16.5" customHeight="1" thickBot="1">
      <c r="A7" s="44"/>
      <c r="B7" s="45" t="e">
        <f>LOOKUP(A7,Name!A$1:B738)</f>
        <v>#N/A</v>
      </c>
      <c r="C7" s="46"/>
      <c r="D7" s="46"/>
      <c r="E7" s="46"/>
      <c r="F7" s="46"/>
      <c r="G7" s="46"/>
      <c r="H7" s="687">
        <f t="shared" si="0"/>
        <v>0</v>
      </c>
      <c r="J7" s="44"/>
      <c r="K7" s="45" t="e">
        <f>LOOKUP(J7,Name!A$1:B1746)</f>
        <v>#N/A</v>
      </c>
      <c r="L7" s="46"/>
      <c r="M7" s="46"/>
      <c r="N7" s="46"/>
      <c r="O7" s="46"/>
      <c r="P7" s="46"/>
      <c r="Q7" s="687">
        <f t="shared" si="1"/>
        <v>0</v>
      </c>
    </row>
    <row r="8" spans="1:17" ht="16.5" customHeight="1" thickBot="1">
      <c r="A8" s="44"/>
      <c r="B8" s="45" t="e">
        <f>LOOKUP(A8,Name!A$1:B739)</f>
        <v>#N/A</v>
      </c>
      <c r="C8" s="46"/>
      <c r="D8" s="46"/>
      <c r="E8" s="46"/>
      <c r="F8" s="46"/>
      <c r="G8" s="46"/>
      <c r="H8" s="687">
        <f t="shared" si="0"/>
        <v>0</v>
      </c>
      <c r="J8" s="44"/>
      <c r="K8" s="45" t="e">
        <f>LOOKUP(J8,Name!A$1:B1747)</f>
        <v>#N/A</v>
      </c>
      <c r="L8" s="46"/>
      <c r="M8" s="46"/>
      <c r="N8" s="46"/>
      <c r="O8" s="46"/>
      <c r="P8" s="46"/>
      <c r="Q8" s="687">
        <f t="shared" si="1"/>
        <v>0</v>
      </c>
    </row>
    <row r="9" spans="1:17" ht="16.5" customHeight="1" thickBot="1">
      <c r="A9" s="44"/>
      <c r="B9" s="45" t="e">
        <f>LOOKUP(A9,Name!A$1:B740)</f>
        <v>#N/A</v>
      </c>
      <c r="C9" s="46"/>
      <c r="D9" s="46"/>
      <c r="E9" s="46"/>
      <c r="F9" s="46"/>
      <c r="G9" s="46"/>
      <c r="H9" s="687">
        <f t="shared" si="0"/>
        <v>0</v>
      </c>
      <c r="J9" s="44"/>
      <c r="K9" s="45" t="e">
        <f>LOOKUP(J9,Name!A$1:B1748)</f>
        <v>#N/A</v>
      </c>
      <c r="L9" s="46"/>
      <c r="M9" s="46"/>
      <c r="N9" s="46"/>
      <c r="O9" s="46"/>
      <c r="P9" s="46"/>
      <c r="Q9" s="687">
        <f t="shared" si="1"/>
        <v>0</v>
      </c>
    </row>
    <row r="10" spans="1:17" ht="16.5" customHeight="1" thickBot="1">
      <c r="A10" s="44"/>
      <c r="B10" s="45" t="e">
        <f>LOOKUP(A10,Name!A$1:B741)</f>
        <v>#N/A</v>
      </c>
      <c r="C10" s="46"/>
      <c r="D10" s="46"/>
      <c r="E10" s="46"/>
      <c r="F10" s="46"/>
      <c r="G10" s="46"/>
      <c r="H10" s="687">
        <f t="shared" si="0"/>
        <v>0</v>
      </c>
      <c r="J10" s="44"/>
      <c r="K10" s="45" t="e">
        <f>LOOKUP(J10,Name!A$1:B1749)</f>
        <v>#N/A</v>
      </c>
      <c r="L10" s="46"/>
      <c r="M10" s="46"/>
      <c r="N10" s="46"/>
      <c r="O10" s="46"/>
      <c r="P10" s="46"/>
      <c r="Q10" s="687">
        <f t="shared" si="1"/>
        <v>0</v>
      </c>
    </row>
    <row r="11" spans="1:17" ht="15.75" customHeight="1" thickBot="1">
      <c r="A11" s="44"/>
      <c r="B11" s="45" t="e">
        <f>LOOKUP(A11,Name!A$1:B742)</f>
        <v>#N/A</v>
      </c>
      <c r="C11" s="46"/>
      <c r="D11" s="46"/>
      <c r="E11" s="46"/>
      <c r="F11" s="46"/>
      <c r="G11" s="46"/>
      <c r="H11" s="687">
        <f t="shared" si="0"/>
        <v>0</v>
      </c>
      <c r="J11" s="44"/>
      <c r="K11" s="45" t="e">
        <f>LOOKUP(J11,Name!A$1:B1750)</f>
        <v>#N/A</v>
      </c>
      <c r="L11" s="46"/>
      <c r="M11" s="46"/>
      <c r="N11" s="46"/>
      <c r="O11" s="46"/>
      <c r="P11" s="46"/>
      <c r="Q11" s="688">
        <f t="shared" si="1"/>
        <v>0</v>
      </c>
    </row>
    <row r="12" spans="1:17" ht="16.5" customHeight="1" thickBot="1">
      <c r="A12" s="44"/>
      <c r="B12" s="45" t="e">
        <f>LOOKUP(A12,Name!A$1:B743)</f>
        <v>#N/A</v>
      </c>
      <c r="C12" s="46"/>
      <c r="D12" s="46"/>
      <c r="E12" s="46"/>
      <c r="F12" s="46"/>
      <c r="G12" s="46"/>
      <c r="H12" s="687">
        <f t="shared" si="0"/>
        <v>0</v>
      </c>
    </row>
    <row r="13" spans="1:17" ht="16.5" customHeight="1" thickBot="1">
      <c r="A13" s="44"/>
      <c r="B13" s="45" t="e">
        <f>LOOKUP(A13,Name!A$1:B744)</f>
        <v>#N/A</v>
      </c>
      <c r="C13" s="46"/>
      <c r="D13" s="46"/>
      <c r="E13" s="46"/>
      <c r="F13" s="46"/>
      <c r="G13" s="46"/>
      <c r="H13" s="687">
        <f t="shared" si="0"/>
        <v>0</v>
      </c>
      <c r="J13" s="277" t="s">
        <v>0</v>
      </c>
      <c r="K13" s="689" t="s">
        <v>208</v>
      </c>
      <c r="L13" s="268" t="s">
        <v>58</v>
      </c>
      <c r="M13" s="268" t="s">
        <v>1</v>
      </c>
      <c r="N13" s="268" t="s">
        <v>2</v>
      </c>
      <c r="O13" s="268" t="s">
        <v>3</v>
      </c>
      <c r="P13" s="268" t="s">
        <v>4</v>
      </c>
      <c r="Q13" s="278" t="s">
        <v>318</v>
      </c>
    </row>
    <row r="14" spans="1:17" ht="16.5" thickBot="1">
      <c r="A14" s="44"/>
      <c r="B14" s="45" t="e">
        <f>LOOKUP(A14,Name!A$1:B745)</f>
        <v>#N/A</v>
      </c>
      <c r="C14" s="46"/>
      <c r="D14" s="46"/>
      <c r="E14" s="46"/>
      <c r="F14" s="46"/>
      <c r="G14" s="46"/>
      <c r="H14" s="687">
        <f t="shared" si="0"/>
        <v>0</v>
      </c>
      <c r="J14" s="44"/>
      <c r="K14" s="45" t="e">
        <f>LOOKUP(J14,Name!A$1:B1777)</f>
        <v>#N/A</v>
      </c>
      <c r="L14" s="680"/>
      <c r="M14" s="680"/>
      <c r="N14" s="680"/>
      <c r="O14" s="680"/>
      <c r="P14" s="680"/>
      <c r="Q14" s="705">
        <f t="shared" ref="Q14:Q25" si="2">MAX(L14:P14)</f>
        <v>0</v>
      </c>
    </row>
    <row r="15" spans="1:17" ht="16.5" thickBot="1">
      <c r="A15" s="44"/>
      <c r="B15" s="45" t="e">
        <f>LOOKUP(A15,Name!A$1:B746)</f>
        <v>#N/A</v>
      </c>
      <c r="C15" s="46"/>
      <c r="D15" s="46"/>
      <c r="E15" s="46"/>
      <c r="F15" s="46"/>
      <c r="G15" s="46"/>
      <c r="H15" s="687">
        <f t="shared" si="0"/>
        <v>0</v>
      </c>
      <c r="J15" s="44"/>
      <c r="K15" s="45" t="e">
        <f>LOOKUP(J15,Name!A$1:B1778)</f>
        <v>#N/A</v>
      </c>
      <c r="L15" s="680"/>
      <c r="M15" s="680"/>
      <c r="N15" s="680"/>
      <c r="O15" s="680"/>
      <c r="P15" s="680"/>
      <c r="Q15" s="690">
        <f t="shared" si="2"/>
        <v>0</v>
      </c>
    </row>
    <row r="16" spans="1:17" ht="16.5" thickBot="1">
      <c r="A16" s="44"/>
      <c r="B16" s="45" t="e">
        <f>LOOKUP(A16,Name!A$1:B747)</f>
        <v>#N/A</v>
      </c>
      <c r="C16" s="46"/>
      <c r="D16" s="46"/>
      <c r="E16" s="46"/>
      <c r="F16" s="46"/>
      <c r="G16" s="46"/>
      <c r="H16" s="687">
        <f t="shared" si="0"/>
        <v>0</v>
      </c>
      <c r="J16" s="44"/>
      <c r="K16" s="45" t="e">
        <f>LOOKUP(J16,Name!A$1:B1779)</f>
        <v>#N/A</v>
      </c>
      <c r="L16" s="680"/>
      <c r="M16" s="680"/>
      <c r="N16" s="680"/>
      <c r="O16" s="680"/>
      <c r="P16" s="680"/>
      <c r="Q16" s="690">
        <f t="shared" si="2"/>
        <v>0</v>
      </c>
    </row>
    <row r="17" spans="1:17" ht="16.5" customHeight="1" thickBot="1">
      <c r="A17" s="44"/>
      <c r="B17" s="45" t="e">
        <f>LOOKUP(A17,Name!A$1:B748)</f>
        <v>#N/A</v>
      </c>
      <c r="C17" s="46"/>
      <c r="D17" s="46"/>
      <c r="E17" s="46"/>
      <c r="F17" s="46"/>
      <c r="G17" s="46"/>
      <c r="H17" s="687">
        <f t="shared" si="0"/>
        <v>0</v>
      </c>
      <c r="J17" s="44"/>
      <c r="K17" s="45" t="e">
        <f>LOOKUP(J17,Name!A$1:B1780)</f>
        <v>#N/A</v>
      </c>
      <c r="L17" s="680"/>
      <c r="M17" s="680"/>
      <c r="N17" s="680"/>
      <c r="O17" s="680"/>
      <c r="P17" s="680"/>
      <c r="Q17" s="690">
        <f t="shared" si="2"/>
        <v>0</v>
      </c>
    </row>
    <row r="18" spans="1:17" ht="16.5" customHeight="1" thickBot="1">
      <c r="A18" s="44"/>
      <c r="B18" s="45" t="e">
        <f>LOOKUP(A18,Name!A$1:B749)</f>
        <v>#N/A</v>
      </c>
      <c r="C18" s="46"/>
      <c r="D18" s="46"/>
      <c r="E18" s="46"/>
      <c r="F18" s="46"/>
      <c r="G18" s="46"/>
      <c r="H18" s="687">
        <f t="shared" si="0"/>
        <v>0</v>
      </c>
      <c r="J18" s="44"/>
      <c r="K18" s="45" t="e">
        <f>LOOKUP(J18,Name!A$1:B1781)</f>
        <v>#N/A</v>
      </c>
      <c r="L18" s="680"/>
      <c r="M18" s="680"/>
      <c r="N18" s="680"/>
      <c r="O18" s="680"/>
      <c r="P18" s="680"/>
      <c r="Q18" s="690">
        <f t="shared" si="2"/>
        <v>0</v>
      </c>
    </row>
    <row r="19" spans="1:17" ht="16.5" customHeight="1" thickBot="1">
      <c r="A19" s="44"/>
      <c r="B19" s="45" t="e">
        <f>LOOKUP(A19,Name!A$1:B750)</f>
        <v>#N/A</v>
      </c>
      <c r="C19" s="46"/>
      <c r="D19" s="46"/>
      <c r="E19" s="46"/>
      <c r="F19" s="46"/>
      <c r="G19" s="46"/>
      <c r="H19" s="687">
        <f t="shared" si="0"/>
        <v>0</v>
      </c>
      <c r="J19" s="44"/>
      <c r="K19" s="45" t="e">
        <f>LOOKUP(J19,Name!A$1:B1782)</f>
        <v>#N/A</v>
      </c>
      <c r="L19" s="680"/>
      <c r="M19" s="680"/>
      <c r="N19" s="680"/>
      <c r="O19" s="680"/>
      <c r="P19" s="680"/>
      <c r="Q19" s="690">
        <f t="shared" si="2"/>
        <v>0</v>
      </c>
    </row>
    <row r="20" spans="1:17" ht="16.5" thickBot="1">
      <c r="A20" s="44"/>
      <c r="B20" s="45" t="e">
        <f>LOOKUP(A20,Name!A$1:B751)</f>
        <v>#N/A</v>
      </c>
      <c r="C20" s="46"/>
      <c r="D20" s="46"/>
      <c r="E20" s="46"/>
      <c r="F20" s="46"/>
      <c r="G20" s="46"/>
      <c r="H20" s="687">
        <f t="shared" si="0"/>
        <v>0</v>
      </c>
      <c r="J20" s="44"/>
      <c r="K20" s="45" t="e">
        <f>LOOKUP(J20,Name!A$1:B1783)</f>
        <v>#N/A</v>
      </c>
      <c r="L20" s="680"/>
      <c r="M20" s="680"/>
      <c r="N20" s="680"/>
      <c r="O20" s="680"/>
      <c r="P20" s="680"/>
      <c r="Q20" s="690">
        <f t="shared" si="2"/>
        <v>0</v>
      </c>
    </row>
    <row r="21" spans="1:17" ht="16.5" thickBot="1">
      <c r="A21" s="44"/>
      <c r="B21" s="45" t="e">
        <f>LOOKUP(A21,Name!A$1:B752)</f>
        <v>#N/A</v>
      </c>
      <c r="C21" s="46"/>
      <c r="D21" s="46"/>
      <c r="E21" s="46"/>
      <c r="F21" s="46"/>
      <c r="G21" s="46"/>
      <c r="H21" s="688">
        <f t="shared" si="0"/>
        <v>0</v>
      </c>
      <c r="J21" s="44"/>
      <c r="K21" s="45" t="e">
        <f>LOOKUP(J21,Name!A$1:B1784)</f>
        <v>#N/A</v>
      </c>
      <c r="L21" s="680"/>
      <c r="M21" s="680"/>
      <c r="N21" s="680"/>
      <c r="O21" s="680"/>
      <c r="P21" s="680"/>
      <c r="Q21" s="690">
        <f t="shared" si="2"/>
        <v>0</v>
      </c>
    </row>
    <row r="22" spans="1:17" ht="16.5" thickBot="1">
      <c r="A22" s="3"/>
      <c r="C22" s="3"/>
      <c r="D22" s="3"/>
      <c r="E22" s="3"/>
      <c r="F22" s="3"/>
      <c r="G22" s="3"/>
      <c r="H22" s="3"/>
      <c r="J22" s="44"/>
      <c r="K22" s="45" t="e">
        <f>LOOKUP(J22,Name!A$1:B1785)</f>
        <v>#N/A</v>
      </c>
      <c r="L22" s="680"/>
      <c r="M22" s="680"/>
      <c r="N22" s="680"/>
      <c r="O22" s="680"/>
      <c r="P22" s="680"/>
      <c r="Q22" s="690">
        <f t="shared" si="2"/>
        <v>0</v>
      </c>
    </row>
    <row r="23" spans="1:17" ht="16.5" thickBot="1">
      <c r="A23" s="277" t="s">
        <v>0</v>
      </c>
      <c r="B23" s="267" t="s">
        <v>212</v>
      </c>
      <c r="C23" s="268" t="s">
        <v>58</v>
      </c>
      <c r="D23" s="268" t="s">
        <v>1</v>
      </c>
      <c r="E23" s="268" t="s">
        <v>2</v>
      </c>
      <c r="F23" s="268" t="s">
        <v>3</v>
      </c>
      <c r="G23" s="268" t="s">
        <v>4</v>
      </c>
      <c r="H23" s="278" t="s">
        <v>318</v>
      </c>
      <c r="J23" s="44"/>
      <c r="K23" s="45" t="e">
        <f>LOOKUP(J23,Name!A$1:B1786)</f>
        <v>#N/A</v>
      </c>
      <c r="L23" s="680"/>
      <c r="M23" s="680"/>
      <c r="N23" s="680"/>
      <c r="O23" s="680"/>
      <c r="P23" s="680"/>
      <c r="Q23" s="690">
        <f t="shared" si="2"/>
        <v>0</v>
      </c>
    </row>
    <row r="24" spans="1:17" ht="16.5" thickBot="1">
      <c r="A24" s="44"/>
      <c r="B24" s="45" t="e">
        <f>LOOKUP(A24,Name!A$1:B1757)</f>
        <v>#N/A</v>
      </c>
      <c r="C24" s="685"/>
      <c r="D24" s="685"/>
      <c r="E24" s="685"/>
      <c r="F24" s="685"/>
      <c r="G24" s="685"/>
      <c r="H24" s="704">
        <f t="shared" ref="H24:H36" si="3">MAX(C24:G24)</f>
        <v>0</v>
      </c>
      <c r="J24" s="44"/>
      <c r="K24" s="45" t="e">
        <f>LOOKUP(J24,Name!A$1:B1787)</f>
        <v>#N/A</v>
      </c>
      <c r="L24" s="680"/>
      <c r="M24" s="680"/>
      <c r="N24" s="680"/>
      <c r="O24" s="680"/>
      <c r="P24" s="680"/>
      <c r="Q24" s="690">
        <f t="shared" si="2"/>
        <v>0</v>
      </c>
    </row>
    <row r="25" spans="1:17" ht="16.5" thickBot="1">
      <c r="A25" s="44"/>
      <c r="B25" s="45" t="e">
        <f>LOOKUP(A25,Name!A$1:B1758)</f>
        <v>#N/A</v>
      </c>
      <c r="C25" s="685"/>
      <c r="D25" s="685"/>
      <c r="E25" s="685"/>
      <c r="F25" s="685"/>
      <c r="G25" s="685"/>
      <c r="H25" s="395">
        <f t="shared" si="3"/>
        <v>0</v>
      </c>
      <c r="J25" s="44"/>
      <c r="K25" s="45" t="e">
        <f>LOOKUP(J25,Name!A$1:B1788)</f>
        <v>#N/A</v>
      </c>
      <c r="L25" s="680"/>
      <c r="M25" s="680"/>
      <c r="N25" s="680"/>
      <c r="O25" s="680"/>
      <c r="P25" s="680"/>
      <c r="Q25" s="691">
        <f t="shared" si="2"/>
        <v>0</v>
      </c>
    </row>
    <row r="26" spans="1:17" ht="16.5" thickBot="1">
      <c r="A26" s="44"/>
      <c r="B26" s="45" t="e">
        <f>LOOKUP(A26,Name!A$1:B1759)</f>
        <v>#N/A</v>
      </c>
      <c r="C26" s="685"/>
      <c r="D26" s="685"/>
      <c r="E26" s="685"/>
      <c r="F26" s="685"/>
      <c r="G26" s="685"/>
      <c r="H26" s="395">
        <f t="shared" si="3"/>
        <v>0</v>
      </c>
    </row>
    <row r="27" spans="1:17" ht="16.5" thickBot="1">
      <c r="A27" s="44"/>
      <c r="B27" s="45" t="e">
        <f>LOOKUP(A27,Name!A$1:B1760)</f>
        <v>#N/A</v>
      </c>
      <c r="C27" s="685"/>
      <c r="D27" s="685"/>
      <c r="E27" s="685"/>
      <c r="F27" s="685"/>
      <c r="G27" s="685"/>
      <c r="H27" s="395">
        <f t="shared" si="3"/>
        <v>0</v>
      </c>
      <c r="J27" s="591" t="s">
        <v>0</v>
      </c>
      <c r="K27" s="592" t="s">
        <v>209</v>
      </c>
      <c r="L27" s="593" t="s">
        <v>58</v>
      </c>
      <c r="M27" s="593" t="s">
        <v>1</v>
      </c>
      <c r="N27" s="593" t="s">
        <v>2</v>
      </c>
      <c r="O27" s="593" t="s">
        <v>3</v>
      </c>
      <c r="P27" s="593" t="s">
        <v>4</v>
      </c>
      <c r="Q27" s="594" t="s">
        <v>318</v>
      </c>
    </row>
    <row r="28" spans="1:17" ht="16.5" thickBot="1">
      <c r="A28" s="44"/>
      <c r="B28" s="45" t="e">
        <f>LOOKUP(A28,Name!A$1:B1761)</f>
        <v>#N/A</v>
      </c>
      <c r="C28" s="685"/>
      <c r="D28" s="685"/>
      <c r="E28" s="685"/>
      <c r="F28" s="685"/>
      <c r="G28" s="685"/>
      <c r="H28" s="395">
        <f t="shared" si="3"/>
        <v>0</v>
      </c>
      <c r="J28" s="44"/>
      <c r="K28" s="45" t="e">
        <f>LOOKUP(J28,Name!A$1:B1780)</f>
        <v>#N/A</v>
      </c>
      <c r="L28" s="693"/>
      <c r="M28" s="693"/>
      <c r="N28" s="693"/>
      <c r="O28" s="693"/>
      <c r="P28" s="693"/>
      <c r="Q28" s="703">
        <f t="shared" ref="Q28:Q38" si="4">MAX(L28:P28)</f>
        <v>0</v>
      </c>
    </row>
    <row r="29" spans="1:17" ht="16.5" thickBot="1">
      <c r="A29" s="44"/>
      <c r="B29" s="45" t="e">
        <f>LOOKUP(A29,Name!A$1:B1762)</f>
        <v>#N/A</v>
      </c>
      <c r="C29" s="685"/>
      <c r="D29" s="685"/>
      <c r="E29" s="685"/>
      <c r="F29" s="685"/>
      <c r="G29" s="685"/>
      <c r="H29" s="395">
        <f t="shared" si="3"/>
        <v>0</v>
      </c>
      <c r="J29" s="44"/>
      <c r="K29" s="45" t="e">
        <f>LOOKUP(J29,Name!A$1:B1781)</f>
        <v>#N/A</v>
      </c>
      <c r="L29" s="693"/>
      <c r="M29" s="693"/>
      <c r="N29" s="693"/>
      <c r="O29" s="693"/>
      <c r="P29" s="693"/>
      <c r="Q29" s="692">
        <f t="shared" si="4"/>
        <v>0</v>
      </c>
    </row>
    <row r="30" spans="1:17" ht="16.5" thickBot="1">
      <c r="A30" s="44"/>
      <c r="B30" s="45" t="e">
        <f>LOOKUP(A30,Name!A$1:B1763)</f>
        <v>#N/A</v>
      </c>
      <c r="C30" s="685"/>
      <c r="D30" s="685"/>
      <c r="E30" s="685"/>
      <c r="F30" s="685"/>
      <c r="G30" s="685"/>
      <c r="H30" s="395">
        <f t="shared" si="3"/>
        <v>0</v>
      </c>
      <c r="J30" s="44"/>
      <c r="K30" s="45" t="e">
        <f>LOOKUP(J30,Name!A$1:B1782)</f>
        <v>#N/A</v>
      </c>
      <c r="L30" s="693"/>
      <c r="M30" s="693"/>
      <c r="N30" s="693"/>
      <c r="O30" s="693"/>
      <c r="P30" s="693"/>
      <c r="Q30" s="692">
        <f t="shared" si="4"/>
        <v>0</v>
      </c>
    </row>
    <row r="31" spans="1:17" ht="16.5" thickBot="1">
      <c r="A31" s="44"/>
      <c r="B31" s="45" t="e">
        <f>LOOKUP(A31,Name!A$1:B1764)</f>
        <v>#N/A</v>
      </c>
      <c r="C31" s="685"/>
      <c r="D31" s="685"/>
      <c r="E31" s="685"/>
      <c r="F31" s="685"/>
      <c r="G31" s="685"/>
      <c r="H31" s="395">
        <f t="shared" si="3"/>
        <v>0</v>
      </c>
      <c r="J31" s="44"/>
      <c r="K31" s="45" t="e">
        <f>LOOKUP(J31,Name!A$1:B1783)</f>
        <v>#N/A</v>
      </c>
      <c r="L31" s="693"/>
      <c r="M31" s="693"/>
      <c r="N31" s="693"/>
      <c r="O31" s="693"/>
      <c r="P31" s="693"/>
      <c r="Q31" s="692">
        <f t="shared" si="4"/>
        <v>0</v>
      </c>
    </row>
    <row r="32" spans="1:17" ht="16.5" thickBot="1">
      <c r="A32" s="44"/>
      <c r="B32" s="45" t="e">
        <f>LOOKUP(A32,Name!A$1:B1765)</f>
        <v>#N/A</v>
      </c>
      <c r="C32" s="685"/>
      <c r="D32" s="685"/>
      <c r="E32" s="685"/>
      <c r="F32" s="685"/>
      <c r="G32" s="685"/>
      <c r="H32" s="395">
        <f t="shared" si="3"/>
        <v>0</v>
      </c>
      <c r="J32" s="44"/>
      <c r="K32" s="45" t="e">
        <f>LOOKUP(J32,Name!A$1:B1784)</f>
        <v>#N/A</v>
      </c>
      <c r="L32" s="693"/>
      <c r="M32" s="693"/>
      <c r="N32" s="693"/>
      <c r="O32" s="693"/>
      <c r="P32" s="693"/>
      <c r="Q32" s="692">
        <f t="shared" si="4"/>
        <v>0</v>
      </c>
    </row>
    <row r="33" spans="1:17" ht="16.5" thickBot="1">
      <c r="A33" s="44"/>
      <c r="B33" s="45" t="e">
        <f>LOOKUP(A33,Name!A$1:B1766)</f>
        <v>#N/A</v>
      </c>
      <c r="C33" s="685"/>
      <c r="D33" s="685"/>
      <c r="E33" s="685"/>
      <c r="F33" s="685"/>
      <c r="G33" s="685"/>
      <c r="H33" s="395">
        <f t="shared" si="3"/>
        <v>0</v>
      </c>
      <c r="J33" s="44"/>
      <c r="K33" s="45" t="e">
        <f>LOOKUP(J33,Name!A$1:B1785)</f>
        <v>#N/A</v>
      </c>
      <c r="L33" s="693"/>
      <c r="M33" s="693"/>
      <c r="N33" s="693"/>
      <c r="O33" s="693"/>
      <c r="P33" s="693"/>
      <c r="Q33" s="692">
        <f t="shared" si="4"/>
        <v>0</v>
      </c>
    </row>
    <row r="34" spans="1:17" ht="16.5" thickBot="1">
      <c r="A34" s="44"/>
      <c r="B34" s="45" t="e">
        <f>LOOKUP(A34,Name!A$1:B1767)</f>
        <v>#N/A</v>
      </c>
      <c r="C34" s="685"/>
      <c r="D34" s="685"/>
      <c r="E34" s="685"/>
      <c r="F34" s="685"/>
      <c r="G34" s="685"/>
      <c r="H34" s="395">
        <f t="shared" si="3"/>
        <v>0</v>
      </c>
      <c r="J34" s="44"/>
      <c r="K34" s="45" t="e">
        <f>LOOKUP(J34,Name!A$1:B1786)</f>
        <v>#N/A</v>
      </c>
      <c r="L34" s="693"/>
      <c r="M34" s="693"/>
      <c r="N34" s="693"/>
      <c r="O34" s="693"/>
      <c r="P34" s="693"/>
      <c r="Q34" s="692">
        <f t="shared" si="4"/>
        <v>0</v>
      </c>
    </row>
    <row r="35" spans="1:17" ht="16.5" thickBot="1">
      <c r="A35" s="44"/>
      <c r="B35" s="45" t="e">
        <f>LOOKUP(A35,Name!A$1:B1768)</f>
        <v>#N/A</v>
      </c>
      <c r="C35" s="685"/>
      <c r="D35" s="685"/>
      <c r="E35" s="685"/>
      <c r="F35" s="685"/>
      <c r="G35" s="685"/>
      <c r="H35" s="395">
        <f t="shared" si="3"/>
        <v>0</v>
      </c>
      <c r="J35" s="44"/>
      <c r="K35" s="45" t="e">
        <f>LOOKUP(J35,Name!A$1:B1787)</f>
        <v>#N/A</v>
      </c>
      <c r="L35" s="693"/>
      <c r="M35" s="693"/>
      <c r="N35" s="693"/>
      <c r="O35" s="693"/>
      <c r="P35" s="693"/>
      <c r="Q35" s="692">
        <f t="shared" si="4"/>
        <v>0</v>
      </c>
    </row>
    <row r="36" spans="1:17" ht="16.5" thickBot="1">
      <c r="A36" s="44"/>
      <c r="B36" s="45" t="e">
        <f>LOOKUP(A36,Name!A$1:B1769)</f>
        <v>#N/A</v>
      </c>
      <c r="C36" s="685"/>
      <c r="D36" s="685"/>
      <c r="E36" s="685"/>
      <c r="F36" s="685"/>
      <c r="G36" s="685"/>
      <c r="H36" s="395">
        <f t="shared" si="3"/>
        <v>0</v>
      </c>
      <c r="J36" s="44"/>
      <c r="K36" s="45" t="e">
        <f>LOOKUP(J36,Name!A$1:B1788)</f>
        <v>#N/A</v>
      </c>
      <c r="L36" s="693"/>
      <c r="M36" s="693"/>
      <c r="N36" s="693"/>
      <c r="O36" s="693"/>
      <c r="P36" s="693"/>
      <c r="Q36" s="692">
        <f t="shared" si="4"/>
        <v>0</v>
      </c>
    </row>
    <row r="37" spans="1:17" ht="16.5" thickBot="1">
      <c r="A37" s="44"/>
      <c r="B37" s="45" t="e">
        <f>LOOKUP(A37,Name!A$1:B1770)</f>
        <v>#N/A</v>
      </c>
      <c r="C37" s="685"/>
      <c r="D37" s="685"/>
      <c r="E37" s="685"/>
      <c r="F37" s="685"/>
      <c r="G37" s="685"/>
      <c r="H37" s="395">
        <f>MIN(C37:G37)</f>
        <v>0</v>
      </c>
      <c r="J37" s="44"/>
      <c r="K37" s="45" t="e">
        <f>LOOKUP(J37,Name!A$1:B1789)</f>
        <v>#N/A</v>
      </c>
      <c r="L37" s="693"/>
      <c r="M37" s="693"/>
      <c r="N37" s="693"/>
      <c r="O37" s="693"/>
      <c r="P37" s="693"/>
      <c r="Q37" s="692">
        <f t="shared" si="4"/>
        <v>0</v>
      </c>
    </row>
    <row r="38" spans="1:17" ht="16.5" thickBot="1">
      <c r="A38" s="44"/>
      <c r="B38" s="45" t="e">
        <f>LOOKUP(A38,Name!A$1:B1771)</f>
        <v>#N/A</v>
      </c>
      <c r="C38" s="685"/>
      <c r="D38" s="685"/>
      <c r="E38" s="685"/>
      <c r="F38" s="685"/>
      <c r="G38" s="685"/>
      <c r="H38" s="395">
        <f>MAX(C38:G38)</f>
        <v>0</v>
      </c>
      <c r="J38" s="44"/>
      <c r="K38" s="45" t="e">
        <f>LOOKUP(J38,Name!A$1:B1790)</f>
        <v>#N/A</v>
      </c>
      <c r="L38" s="693"/>
      <c r="M38" s="693"/>
      <c r="N38" s="693"/>
      <c r="O38" s="693"/>
      <c r="P38" s="693"/>
      <c r="Q38" s="694">
        <f t="shared" si="4"/>
        <v>0</v>
      </c>
    </row>
    <row r="39" spans="1:17" ht="16.5" thickBot="1">
      <c r="A39" s="44"/>
      <c r="B39" s="45" t="e">
        <f>LOOKUP(A39,Name!A$1:B1772)</f>
        <v>#N/A</v>
      </c>
      <c r="C39" s="685"/>
      <c r="D39" s="685"/>
      <c r="E39" s="685"/>
      <c r="F39" s="685"/>
      <c r="G39" s="685"/>
      <c r="H39" s="395">
        <f>MAX(C39:G39)</f>
        <v>0</v>
      </c>
    </row>
    <row r="40" spans="1:17" ht="16.5" thickBot="1">
      <c r="A40" s="44"/>
      <c r="B40" s="45" t="e">
        <f>LOOKUP(A40,Name!A$1:B1773)</f>
        <v>#N/A</v>
      </c>
      <c r="C40" s="685"/>
      <c r="D40" s="685"/>
      <c r="E40" s="685"/>
      <c r="F40" s="685"/>
      <c r="G40" s="685"/>
      <c r="H40" s="695">
        <f>MAX(C40:G40)</f>
        <v>0</v>
      </c>
      <c r="J40" s="595" t="s">
        <v>0</v>
      </c>
      <c r="K40" s="592" t="s">
        <v>210</v>
      </c>
      <c r="L40" s="593" t="s">
        <v>58</v>
      </c>
      <c r="M40" s="593" t="s">
        <v>1</v>
      </c>
      <c r="N40" s="593" t="s">
        <v>2</v>
      </c>
      <c r="O40" s="593" t="s">
        <v>3</v>
      </c>
      <c r="P40" s="593" t="s">
        <v>4</v>
      </c>
      <c r="Q40" s="594" t="s">
        <v>38</v>
      </c>
    </row>
    <row r="41" spans="1:17" ht="16.5" thickBot="1">
      <c r="J41" s="389">
        <v>6</v>
      </c>
      <c r="K41" s="766" t="s">
        <v>205</v>
      </c>
      <c r="L41" s="17"/>
      <c r="M41" s="17"/>
      <c r="N41" s="17"/>
      <c r="O41" s="17"/>
      <c r="P41" s="17"/>
      <c r="Q41" s="708">
        <f>MIN(L41:P41)</f>
        <v>0</v>
      </c>
    </row>
    <row r="42" spans="1:17">
      <c r="A42" s="277" t="s">
        <v>0</v>
      </c>
      <c r="B42" s="267" t="s">
        <v>290</v>
      </c>
      <c r="C42" s="268" t="s">
        <v>58</v>
      </c>
      <c r="D42" s="268" t="s">
        <v>1</v>
      </c>
      <c r="E42" s="268" t="s">
        <v>2</v>
      </c>
      <c r="F42" s="268" t="s">
        <v>3</v>
      </c>
      <c r="G42" s="268" t="s">
        <v>4</v>
      </c>
      <c r="H42" s="278" t="s">
        <v>318</v>
      </c>
      <c r="J42" s="390">
        <v>3</v>
      </c>
      <c r="K42" s="332" t="s">
        <v>6</v>
      </c>
      <c r="L42" s="17"/>
      <c r="M42" s="17"/>
      <c r="N42" s="17"/>
      <c r="O42" s="17"/>
      <c r="P42" s="17"/>
      <c r="Q42" s="275">
        <f>MIN(L42:P42)</f>
        <v>0</v>
      </c>
    </row>
    <row r="43" spans="1:17">
      <c r="A43" s="42"/>
      <c r="B43" s="8" t="e">
        <f>LOOKUP(A43,Name!A$1:B1767)</f>
        <v>#N/A</v>
      </c>
      <c r="C43" s="18"/>
      <c r="D43" s="18"/>
      <c r="E43" s="18"/>
      <c r="F43" s="18"/>
      <c r="G43" s="18"/>
      <c r="H43" s="704">
        <f t="shared" ref="H43:H53" si="5">MAX(C43:G43)</f>
        <v>0</v>
      </c>
      <c r="J43" s="388">
        <v>5</v>
      </c>
      <c r="K43" s="332" t="s">
        <v>8</v>
      </c>
      <c r="L43" s="17"/>
      <c r="M43" s="17"/>
      <c r="N43" s="17"/>
      <c r="O43" s="17"/>
      <c r="P43" s="17"/>
      <c r="Q43" s="275">
        <f>MIN(L43:P43)</f>
        <v>0</v>
      </c>
    </row>
    <row r="44" spans="1:17">
      <c r="A44" s="42"/>
      <c r="B44" s="8" t="e">
        <f>LOOKUP(A44,Name!A$1:B1768)</f>
        <v>#N/A</v>
      </c>
      <c r="C44" s="18"/>
      <c r="D44" s="18"/>
      <c r="E44" s="18"/>
      <c r="F44" s="18"/>
      <c r="G44" s="18"/>
      <c r="H44" s="395">
        <f t="shared" si="5"/>
        <v>0</v>
      </c>
      <c r="J44" s="391">
        <v>1</v>
      </c>
      <c r="K44" s="332" t="s">
        <v>10</v>
      </c>
      <c r="L44" s="17"/>
      <c r="M44" s="17"/>
      <c r="N44" s="17"/>
      <c r="O44" s="17"/>
      <c r="P44" s="17"/>
      <c r="Q44" s="275">
        <f>MIN(L44:P44)</f>
        <v>0</v>
      </c>
    </row>
    <row r="45" spans="1:17" ht="16.5" thickBot="1">
      <c r="A45" s="42"/>
      <c r="B45" s="8" t="e">
        <f>LOOKUP(A45,Name!A$1:B1769)</f>
        <v>#N/A</v>
      </c>
      <c r="C45" s="18"/>
      <c r="D45" s="18"/>
      <c r="E45" s="18"/>
      <c r="F45" s="18"/>
      <c r="G45" s="18"/>
      <c r="H45" s="395">
        <f t="shared" si="5"/>
        <v>0</v>
      </c>
      <c r="J45" s="392">
        <v>4</v>
      </c>
      <c r="K45" s="333" t="s">
        <v>9</v>
      </c>
      <c r="L45" s="17"/>
      <c r="M45" s="17"/>
      <c r="N45" s="17"/>
      <c r="O45" s="17"/>
      <c r="P45" s="17"/>
      <c r="Q45" s="276">
        <f>MIN(L45:P45)</f>
        <v>0</v>
      </c>
    </row>
    <row r="46" spans="1:17" ht="16.5" thickBot="1">
      <c r="A46" s="42"/>
      <c r="B46" s="8" t="e">
        <f>LOOKUP(A46,Name!A$1:B1770)</f>
        <v>#N/A</v>
      </c>
      <c r="C46" s="312"/>
      <c r="D46" s="342"/>
      <c r="E46" s="342"/>
      <c r="F46" s="18"/>
      <c r="G46" s="18"/>
      <c r="H46" s="395">
        <f t="shared" si="5"/>
        <v>0</v>
      </c>
    </row>
    <row r="47" spans="1:17">
      <c r="A47" s="42"/>
      <c r="B47" s="8" t="e">
        <f>LOOKUP(A47,Name!A$1:B1771)</f>
        <v>#N/A</v>
      </c>
      <c r="C47" s="18"/>
      <c r="D47" s="18"/>
      <c r="E47" s="18"/>
      <c r="F47" s="18"/>
      <c r="G47" s="18"/>
      <c r="H47" s="395">
        <f t="shared" si="5"/>
        <v>0</v>
      </c>
      <c r="J47" s="394" t="s">
        <v>0</v>
      </c>
      <c r="K47" s="267" t="s">
        <v>211</v>
      </c>
      <c r="L47" s="268" t="s">
        <v>58</v>
      </c>
      <c r="M47" s="268" t="s">
        <v>1</v>
      </c>
      <c r="N47" s="268" t="s">
        <v>2</v>
      </c>
      <c r="O47" s="268" t="s">
        <v>3</v>
      </c>
      <c r="P47" s="268" t="s">
        <v>4</v>
      </c>
      <c r="Q47" s="278" t="s">
        <v>38</v>
      </c>
    </row>
    <row r="48" spans="1:17">
      <c r="A48" s="42"/>
      <c r="B48" s="8" t="e">
        <f>LOOKUP(A48,Name!A$1:B1772)</f>
        <v>#N/A</v>
      </c>
      <c r="C48" s="18"/>
      <c r="D48" s="18"/>
      <c r="E48" s="18"/>
      <c r="F48" s="18"/>
      <c r="G48" s="18"/>
      <c r="H48" s="395">
        <f t="shared" si="5"/>
        <v>0</v>
      </c>
      <c r="J48" s="390">
        <v>3</v>
      </c>
      <c r="K48" s="52" t="s">
        <v>6</v>
      </c>
      <c r="L48" s="17"/>
      <c r="M48" s="17"/>
      <c r="N48" s="17"/>
      <c r="O48" s="17"/>
      <c r="P48" s="17"/>
      <c r="Q48" s="275">
        <f>MIN(L48:P48)</f>
        <v>0</v>
      </c>
    </row>
    <row r="49" spans="1:17">
      <c r="A49" s="42"/>
      <c r="B49" s="8" t="e">
        <f>LOOKUP(A49,Name!A$1:B1773)</f>
        <v>#N/A</v>
      </c>
      <c r="C49" s="18"/>
      <c r="D49" s="18"/>
      <c r="E49" s="18"/>
      <c r="F49" s="18"/>
      <c r="G49" s="18"/>
      <c r="H49" s="395">
        <f t="shared" si="5"/>
        <v>0</v>
      </c>
      <c r="J49" s="389">
        <v>6</v>
      </c>
      <c r="K49" s="765" t="s">
        <v>205</v>
      </c>
      <c r="L49" s="17"/>
      <c r="M49" s="17"/>
      <c r="N49" s="17"/>
      <c r="O49" s="17"/>
      <c r="P49" s="17"/>
      <c r="Q49" s="275">
        <f>MIN(L49:P49)</f>
        <v>0</v>
      </c>
    </row>
    <row r="50" spans="1:17">
      <c r="A50" s="42"/>
      <c r="B50" s="8" t="e">
        <f>LOOKUP(A50,Name!A$1:B1774)</f>
        <v>#N/A</v>
      </c>
      <c r="C50" s="18"/>
      <c r="D50" s="18"/>
      <c r="E50" s="18"/>
      <c r="F50" s="18"/>
      <c r="G50" s="18"/>
      <c r="H50" s="395">
        <f t="shared" si="5"/>
        <v>0</v>
      </c>
      <c r="J50" s="388">
        <v>5</v>
      </c>
      <c r="K50" s="52" t="s">
        <v>8</v>
      </c>
      <c r="L50" s="17"/>
      <c r="M50" s="17"/>
      <c r="N50" s="17"/>
      <c r="O50" s="17"/>
      <c r="P50" s="17"/>
      <c r="Q50" s="275">
        <f>MIN(L50:P50)</f>
        <v>0</v>
      </c>
    </row>
    <row r="51" spans="1:17">
      <c r="A51" s="42"/>
      <c r="B51" s="8" t="e">
        <f>LOOKUP(A51,Name!A$1:B1775)</f>
        <v>#N/A</v>
      </c>
      <c r="C51" s="18"/>
      <c r="D51" s="18"/>
      <c r="E51" s="18"/>
      <c r="F51" s="18"/>
      <c r="G51" s="18"/>
      <c r="H51" s="395">
        <f t="shared" si="5"/>
        <v>0</v>
      </c>
      <c r="J51" s="391">
        <v>1</v>
      </c>
      <c r="K51" s="52" t="s">
        <v>10</v>
      </c>
      <c r="L51" s="17"/>
      <c r="M51" s="17"/>
      <c r="N51" s="17"/>
      <c r="O51" s="17"/>
      <c r="P51" s="17"/>
      <c r="Q51" s="275">
        <f>MIN(L51:P51)</f>
        <v>0</v>
      </c>
    </row>
    <row r="52" spans="1:17" ht="16.5" thickBot="1">
      <c r="A52" s="42"/>
      <c r="B52" s="8" t="e">
        <f>LOOKUP(A52,Name!A$1:B1776)</f>
        <v>#N/A</v>
      </c>
      <c r="C52" s="18"/>
      <c r="D52" s="18"/>
      <c r="E52" s="18"/>
      <c r="F52" s="18"/>
      <c r="G52" s="18"/>
      <c r="H52" s="395">
        <f t="shared" si="5"/>
        <v>0</v>
      </c>
      <c r="J52" s="392">
        <v>4</v>
      </c>
      <c r="K52" s="57" t="s">
        <v>9</v>
      </c>
      <c r="L52" s="17"/>
      <c r="M52" s="17"/>
      <c r="N52" s="17"/>
      <c r="O52" s="69"/>
      <c r="P52" s="69"/>
      <c r="Q52" s="276">
        <f>MIN(L52:P52)</f>
        <v>0</v>
      </c>
    </row>
    <row r="53" spans="1:17" ht="16.5" thickBot="1">
      <c r="A53" s="44"/>
      <c r="B53" s="8" t="e">
        <f>LOOKUP(A53,Name!A$1:B1777)</f>
        <v>#N/A</v>
      </c>
      <c r="C53" s="685"/>
      <c r="D53" s="685"/>
      <c r="E53" s="685"/>
      <c r="F53" s="685"/>
      <c r="G53" s="685"/>
      <c r="H53" s="695">
        <f t="shared" si="5"/>
        <v>0</v>
      </c>
    </row>
    <row r="54" spans="1:17" ht="15">
      <c r="A54" s="55"/>
      <c r="C54" s="55"/>
      <c r="D54" s="55"/>
      <c r="E54" s="55"/>
      <c r="F54" s="55"/>
      <c r="G54" s="55"/>
      <c r="H54" s="55"/>
    </row>
    <row r="61" spans="1:17" ht="15">
      <c r="A61" s="55"/>
      <c r="C61" s="55"/>
      <c r="D61" s="55"/>
      <c r="E61" s="55"/>
      <c r="F61" s="55"/>
      <c r="G61" s="55"/>
      <c r="H61" s="55"/>
    </row>
    <row r="62" spans="1:17" ht="15">
      <c r="A62" s="3"/>
      <c r="C62" s="3"/>
      <c r="D62" s="3"/>
      <c r="E62" s="3"/>
      <c r="F62" s="3"/>
      <c r="G62" s="3"/>
      <c r="H62" s="3"/>
    </row>
    <row r="63" spans="1:17" ht="15">
      <c r="A63" s="3"/>
      <c r="C63" s="3"/>
      <c r="D63" s="3"/>
      <c r="E63" s="3"/>
      <c r="F63" s="3"/>
      <c r="G63" s="3"/>
      <c r="H63" s="3"/>
    </row>
    <row r="64" spans="1:17" ht="15">
      <c r="A64" s="3"/>
      <c r="C64" s="3"/>
      <c r="D64" s="3"/>
      <c r="E64" s="3"/>
      <c r="F64" s="3"/>
      <c r="G64" s="3"/>
      <c r="H64" s="3"/>
    </row>
    <row r="65" spans="1:8" ht="15">
      <c r="A65" s="3"/>
      <c r="C65" s="3"/>
      <c r="D65" s="3"/>
      <c r="E65" s="3"/>
      <c r="F65" s="3"/>
      <c r="G65" s="3"/>
      <c r="H65" s="3"/>
    </row>
    <row r="66" spans="1:8" ht="15">
      <c r="A66" s="3"/>
      <c r="C66" s="3"/>
      <c r="D66" s="3"/>
      <c r="E66" s="3"/>
      <c r="F66" s="3"/>
      <c r="G66" s="3"/>
      <c r="H66" s="3"/>
    </row>
    <row r="67" spans="1:8" ht="15">
      <c r="A67" s="3"/>
      <c r="C67" s="3"/>
      <c r="D67" s="3"/>
      <c r="E67" s="3"/>
      <c r="F67" s="3"/>
      <c r="G67" s="3"/>
      <c r="H67" s="3"/>
    </row>
  </sheetData>
  <phoneticPr fontId="47" type="noConversion"/>
  <conditionalFormatting sqref="J40:J45 A68:A65536 A61 J47:J52 J1:J11 A1:A21 A23:A54">
    <cfRule type="cellIs" dxfId="9" priority="17" stopIfTrue="1" operator="between">
      <formula>300</formula>
      <formula>399</formula>
    </cfRule>
    <cfRule type="cellIs" dxfId="8" priority="18" stopIfTrue="1" operator="between">
      <formula>600</formula>
      <formula>699</formula>
    </cfRule>
    <cfRule type="cellIs" dxfId="7" priority="19" stopIfTrue="1" operator="between">
      <formula>500</formula>
      <formula>599</formula>
    </cfRule>
  </conditionalFormatting>
  <conditionalFormatting sqref="J27:J38">
    <cfRule type="cellIs" dxfId="6" priority="8" stopIfTrue="1" operator="between">
      <formula>300</formula>
      <formula>399</formula>
    </cfRule>
    <cfRule type="cellIs" dxfId="5" priority="9" stopIfTrue="1" operator="between">
      <formula>600</formula>
      <formula>699</formula>
    </cfRule>
    <cfRule type="cellIs" dxfId="4" priority="10" stopIfTrue="1" operator="between">
      <formula>500</formula>
      <formula>599</formula>
    </cfRule>
  </conditionalFormatting>
  <conditionalFormatting sqref="J13:J25">
    <cfRule type="cellIs" dxfId="3" priority="11" stopIfTrue="1" operator="between">
      <formula>300</formula>
      <formula>399</formula>
    </cfRule>
    <cfRule type="cellIs" dxfId="2" priority="12" stopIfTrue="1" operator="between">
      <formula>600</formula>
      <formula>699</formula>
    </cfRule>
    <cfRule type="cellIs" dxfId="1" priority="13" stopIfTrue="1" operator="between">
      <formula>500</formula>
      <formula>599</formula>
    </cfRule>
  </conditionalFormatting>
  <conditionalFormatting sqref="A54 A61:A65536 J47:J52 J13:J25 A1:A41">
    <cfRule type="cellIs" dxfId="0" priority="1" operator="between">
      <formula>99</formula>
      <formula>199.5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&amp;LUnder 15 Boys&amp;CBirmingham Sportshall League&amp;RSeason 2013-14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1"/>
  <sheetViews>
    <sheetView topLeftCell="C53" workbookViewId="0">
      <selection activeCell="L71" sqref="L71"/>
    </sheetView>
  </sheetViews>
  <sheetFormatPr defaultRowHeight="15"/>
  <cols>
    <col min="1" max="5" width="5.7109375" style="3" customWidth="1"/>
    <col min="6" max="6" width="5.7109375" style="55" customWidth="1"/>
    <col min="7" max="7" width="2.140625" style="55" customWidth="1"/>
    <col min="8" max="8" width="6" style="55" customWidth="1"/>
    <col min="9" max="9" width="5.7109375" style="55" customWidth="1"/>
    <col min="10" max="10" width="23.28515625" style="55" customWidth="1"/>
    <col min="11" max="11" width="8.5703125" style="55" customWidth="1"/>
    <col min="12" max="12" width="3.85546875" style="55" customWidth="1"/>
    <col min="13" max="13" width="5.28515625" style="3" customWidth="1"/>
    <col min="14" max="14" width="6" style="55" customWidth="1"/>
    <col min="15" max="15" width="6.7109375" style="55" customWidth="1"/>
    <col min="16" max="16" width="24" style="3" customWidth="1"/>
    <col min="17" max="17" width="8.85546875" style="3" customWidth="1"/>
    <col min="18" max="18" width="4.140625" style="3" customWidth="1"/>
    <col min="19" max="19" width="4.5703125" style="10" customWidth="1"/>
    <col min="20" max="24" width="5.7109375" style="3" customWidth="1"/>
    <col min="25" max="25" width="5.7109375" style="55" customWidth="1"/>
    <col min="26" max="16384" width="9.140625" style="3"/>
  </cols>
  <sheetData>
    <row r="1" spans="1:25" ht="16.5" thickBot="1">
      <c r="H1" s="778" t="s">
        <v>99</v>
      </c>
      <c r="I1" s="779"/>
      <c r="J1" s="779"/>
      <c r="K1" s="779"/>
      <c r="L1" s="780"/>
      <c r="M1" s="235" t="s">
        <v>151</v>
      </c>
      <c r="N1" s="120"/>
      <c r="O1" s="121"/>
      <c r="P1" s="121" t="s">
        <v>347</v>
      </c>
      <c r="Q1" s="121"/>
      <c r="R1" s="122"/>
      <c r="S1" s="124"/>
    </row>
    <row r="2" spans="1:25" ht="16.5" thickBot="1">
      <c r="A2" s="80" t="s">
        <v>65</v>
      </c>
      <c r="B2" s="81" t="s">
        <v>67</v>
      </c>
      <c r="C2" s="82" t="s">
        <v>69</v>
      </c>
      <c r="D2" s="83" t="s">
        <v>71</v>
      </c>
      <c r="E2" s="84" t="s">
        <v>73</v>
      </c>
      <c r="F2" s="125" t="s">
        <v>151</v>
      </c>
      <c r="H2" s="120"/>
      <c r="I2" s="121"/>
      <c r="J2" s="121" t="s">
        <v>100</v>
      </c>
      <c r="K2" s="121"/>
      <c r="L2" s="122"/>
      <c r="M2" s="235" t="s">
        <v>151</v>
      </c>
      <c r="N2" s="232" t="s">
        <v>89</v>
      </c>
      <c r="O2" s="108"/>
      <c r="P2" s="92" t="s">
        <v>95</v>
      </c>
      <c r="Q2" s="92"/>
      <c r="R2" s="104"/>
      <c r="S2" s="56"/>
      <c r="T2" s="80" t="s">
        <v>65</v>
      </c>
      <c r="U2" s="81" t="s">
        <v>67</v>
      </c>
      <c r="V2" s="82" t="s">
        <v>69</v>
      </c>
      <c r="W2" s="83" t="s">
        <v>71</v>
      </c>
      <c r="X2" s="84" t="s">
        <v>73</v>
      </c>
    </row>
    <row r="3" spans="1:25" ht="16.5" thickBot="1">
      <c r="A3" s="246">
        <f>SUM(A9:A64)</f>
        <v>40</v>
      </c>
      <c r="B3" s="246">
        <f>SUM(B9:B64)</f>
        <v>56</v>
      </c>
      <c r="C3" s="246">
        <f>SUM(C9:C64)</f>
        <v>24</v>
      </c>
      <c r="D3" s="246">
        <f>SUM(D9:D64)</f>
        <v>0</v>
      </c>
      <c r="E3" s="246">
        <f>SUM(E9:E64)</f>
        <v>78</v>
      </c>
      <c r="F3" s="246" t="s">
        <v>97</v>
      </c>
      <c r="H3" s="114" t="s">
        <v>291</v>
      </c>
      <c r="I3" s="123">
        <v>6</v>
      </c>
      <c r="J3" s="119" t="str">
        <f>LOOKUP(I3,Name!A$2:B1899)</f>
        <v>Solihull &amp; Small Heath</v>
      </c>
      <c r="K3" s="123">
        <f>E$5</f>
        <v>164</v>
      </c>
      <c r="L3" s="115"/>
      <c r="M3" s="235" t="s">
        <v>151</v>
      </c>
      <c r="N3" s="93">
        <v>1</v>
      </c>
      <c r="O3" s="85">
        <v>640</v>
      </c>
      <c r="P3" s="94" t="str">
        <f>LOOKUP(O3,Name!A$2:B1900)</f>
        <v>Will Sands</v>
      </c>
      <c r="Q3" s="182">
        <v>2.04</v>
      </c>
      <c r="R3" s="102"/>
      <c r="S3" s="56"/>
      <c r="T3" s="89">
        <f>IF(INT(O3/100)=1,Y3,0)</f>
        <v>0</v>
      </c>
      <c r="U3" s="89">
        <f>IF(INT(O3/100)=3,Y3,0)</f>
        <v>0</v>
      </c>
      <c r="V3" s="89">
        <f>IF(INT(O3/100)=4,Y3,0)</f>
        <v>0</v>
      </c>
      <c r="W3" s="89">
        <f>IF(INT(O3/100)=5,Y3,0)</f>
        <v>0</v>
      </c>
      <c r="X3" s="89">
        <f>IF(INT(O3/100)=6,Y3,0)</f>
        <v>10</v>
      </c>
      <c r="Y3" s="78">
        <v>10</v>
      </c>
    </row>
    <row r="4" spans="1:25" ht="16.5" thickBot="1">
      <c r="A4" s="246">
        <f>SUM(T2:T64)</f>
        <v>60</v>
      </c>
      <c r="B4" s="246">
        <f>SUM(U2:U64)</f>
        <v>50</v>
      </c>
      <c r="C4" s="246">
        <f>SUM(V2:V64)</f>
        <v>32</v>
      </c>
      <c r="D4" s="246">
        <f>SUM(W2:W64)</f>
        <v>0</v>
      </c>
      <c r="E4" s="246">
        <f>SUM(X2:X64)</f>
        <v>86</v>
      </c>
      <c r="F4" s="246" t="s">
        <v>159</v>
      </c>
      <c r="H4" s="114" t="s">
        <v>294</v>
      </c>
      <c r="I4" s="123">
        <v>3</v>
      </c>
      <c r="J4" s="119" t="str">
        <f>LOOKUP(I4,Name!A$2:B1896)</f>
        <v>Birchfield Harriers</v>
      </c>
      <c r="K4" s="123">
        <f>B$5</f>
        <v>106</v>
      </c>
      <c r="L4" s="115"/>
      <c r="M4" s="235" t="s">
        <v>151</v>
      </c>
      <c r="N4" s="93">
        <v>2</v>
      </c>
      <c r="O4" s="85">
        <v>350</v>
      </c>
      <c r="P4" s="94" t="str">
        <f>LOOKUP(O4,Name!A$2:B1901)</f>
        <v>Isaiah Ogoula</v>
      </c>
      <c r="Q4" s="87">
        <v>1.94</v>
      </c>
      <c r="R4" s="102"/>
      <c r="S4" s="56"/>
      <c r="T4" s="89">
        <f>IF(INT(O4/100)=1,Y4,0)</f>
        <v>0</v>
      </c>
      <c r="U4" s="89">
        <f>IF(INT(O4/100)=3,Y4,0)</f>
        <v>8</v>
      </c>
      <c r="V4" s="89">
        <f>IF(INT(O4/100)=4,Y4,0)</f>
        <v>0</v>
      </c>
      <c r="W4" s="89">
        <f>IF(INT(O4/100)=5,Y4,0)</f>
        <v>0</v>
      </c>
      <c r="X4" s="89">
        <f>IF(INT(O4/100)=6,Y4,0)</f>
        <v>0</v>
      </c>
      <c r="Y4" s="78">
        <v>8</v>
      </c>
    </row>
    <row r="5" spans="1:25" ht="16.5" thickBot="1">
      <c r="A5" s="125">
        <f>A3+A4</f>
        <v>100</v>
      </c>
      <c r="B5" s="125">
        <f>B3+B4</f>
        <v>106</v>
      </c>
      <c r="C5" s="125">
        <f>C3+C4</f>
        <v>56</v>
      </c>
      <c r="D5" s="125">
        <f>D3+D4</f>
        <v>0</v>
      </c>
      <c r="E5" s="125">
        <f>E3+E4</f>
        <v>164</v>
      </c>
      <c r="F5" s="125" t="s">
        <v>98</v>
      </c>
      <c r="H5" s="114" t="s">
        <v>295</v>
      </c>
      <c r="I5" s="123">
        <v>1</v>
      </c>
      <c r="J5" s="119" t="str">
        <f>LOOKUP(I5,Name!A$2:B1895)</f>
        <v>Royal Sutton Coldfield</v>
      </c>
      <c r="K5" s="123">
        <f>A$5</f>
        <v>100</v>
      </c>
      <c r="L5" s="115"/>
      <c r="M5" s="235" t="s">
        <v>151</v>
      </c>
      <c r="N5" s="93">
        <v>3</v>
      </c>
      <c r="O5" s="85">
        <v>433</v>
      </c>
      <c r="P5" s="94" t="str">
        <f>LOOKUP(O5,Name!A$2:B1902)</f>
        <v>Rio Cox</v>
      </c>
      <c r="Q5" s="182">
        <v>1.8</v>
      </c>
      <c r="R5" s="102"/>
      <c r="S5" s="56"/>
      <c r="T5" s="89">
        <f>IF(INT(O5/100)=1,Y5,0)</f>
        <v>0</v>
      </c>
      <c r="U5" s="89">
        <f>IF(INT(O5/100)=3,Y5,0)</f>
        <v>0</v>
      </c>
      <c r="V5" s="89">
        <f>IF(INT(O5/100)=4,Y5,0)</f>
        <v>6</v>
      </c>
      <c r="W5" s="89">
        <f>IF(INT(O5/100)=5,Y5,0)</f>
        <v>0</v>
      </c>
      <c r="X5" s="89">
        <f>IF(INT(O5/100)=6,Y5,0)</f>
        <v>0</v>
      </c>
      <c r="Y5" s="78">
        <v>6</v>
      </c>
    </row>
    <row r="6" spans="1:25" ht="16.5" thickBot="1">
      <c r="A6" s="55"/>
      <c r="B6" s="55"/>
      <c r="C6" s="55"/>
      <c r="D6" s="55"/>
      <c r="E6" s="55"/>
      <c r="H6" s="114" t="s">
        <v>292</v>
      </c>
      <c r="I6" s="123">
        <v>4</v>
      </c>
      <c r="J6" s="119" t="str">
        <f>LOOKUP(I6,Name!A$2:B1897)</f>
        <v>Halesowen C&amp;AC</v>
      </c>
      <c r="K6" s="123">
        <f>C$5</f>
        <v>56</v>
      </c>
      <c r="L6" s="115"/>
      <c r="M6" s="235" t="s">
        <v>151</v>
      </c>
      <c r="N6" s="93">
        <v>4</v>
      </c>
      <c r="O6" s="85">
        <v>119</v>
      </c>
      <c r="P6" s="94" t="str">
        <f>LOOKUP(O6,Name!A$2:B1903)</f>
        <v>Jack Turner Knapp</v>
      </c>
      <c r="Q6" s="87">
        <v>1.34</v>
      </c>
      <c r="R6" s="102"/>
      <c r="S6" s="56"/>
      <c r="T6" s="89">
        <f>IF(INT(O6/100)=1,Y6,0)</f>
        <v>4</v>
      </c>
      <c r="U6" s="89">
        <f>IF(INT(O6/100)=3,Y6,0)</f>
        <v>0</v>
      </c>
      <c r="V6" s="89">
        <f>IF(INT(O6/100)=4,Y6,0)</f>
        <v>0</v>
      </c>
      <c r="W6" s="89">
        <f>IF(INT(O6/100)=5,Y6,0)</f>
        <v>0</v>
      </c>
      <c r="X6" s="89">
        <f>IF(INT(O6/100)=6,Y6,0)</f>
        <v>0</v>
      </c>
      <c r="Y6" s="78">
        <v>4</v>
      </c>
    </row>
    <row r="7" spans="1:25" ht="16.5" thickBot="1">
      <c r="H7" s="114" t="s">
        <v>293</v>
      </c>
      <c r="I7" s="123">
        <v>5</v>
      </c>
      <c r="J7" s="119" t="str">
        <f>LOOKUP(I7,Name!A$2:B1898)</f>
        <v>Tamworth AC</v>
      </c>
      <c r="K7" s="123">
        <f>D$5</f>
        <v>0</v>
      </c>
      <c r="L7" s="115"/>
      <c r="M7" s="235" t="s">
        <v>151</v>
      </c>
      <c r="N7" s="93">
        <v>5</v>
      </c>
      <c r="O7" s="85"/>
      <c r="P7" s="94" t="e">
        <f>LOOKUP(O7,Name!A$2:B1904)</f>
        <v>#N/A</v>
      </c>
      <c r="Q7" s="182"/>
      <c r="R7" s="102"/>
      <c r="S7" s="56"/>
      <c r="T7" s="89">
        <f>IF(INT(O7/100)=1,Y7,0)</f>
        <v>0</v>
      </c>
      <c r="U7" s="89">
        <f>IF(INT(O7/100)=3,Y7,0)</f>
        <v>0</v>
      </c>
      <c r="V7" s="89">
        <f>IF(INT(O7/100)=4,Y7,0)</f>
        <v>0</v>
      </c>
      <c r="W7" s="89">
        <f>IF(INT(O7/100)=5,Y7,0)</f>
        <v>0</v>
      </c>
      <c r="X7" s="89">
        <f>IF(INT(O7/100)=6,Y7,0)</f>
        <v>0</v>
      </c>
      <c r="Y7" s="78">
        <v>2</v>
      </c>
    </row>
    <row r="8" spans="1:25" ht="16.5" thickBot="1">
      <c r="H8" s="116"/>
      <c r="I8" s="117"/>
      <c r="J8" s="117"/>
      <c r="K8" s="117"/>
      <c r="L8" s="118"/>
      <c r="M8" s="235" t="s">
        <v>151</v>
      </c>
      <c r="N8" s="101"/>
      <c r="O8" s="95"/>
      <c r="P8" s="94"/>
      <c r="Q8" s="94"/>
      <c r="R8" s="102"/>
      <c r="S8" s="56"/>
      <c r="T8" s="103"/>
      <c r="U8" s="87"/>
      <c r="V8" s="87"/>
      <c r="W8" s="87"/>
      <c r="X8" s="87"/>
      <c r="Y8" s="88" t="s">
        <v>75</v>
      </c>
    </row>
    <row r="9" spans="1:25" ht="16.5" thickBot="1">
      <c r="A9" s="80" t="s">
        <v>65</v>
      </c>
      <c r="B9" s="81" t="s">
        <v>67</v>
      </c>
      <c r="C9" s="82" t="s">
        <v>69</v>
      </c>
      <c r="D9" s="83" t="s">
        <v>71</v>
      </c>
      <c r="E9" s="84" t="s">
        <v>73</v>
      </c>
      <c r="H9" s="232" t="s">
        <v>76</v>
      </c>
      <c r="I9" s="110">
        <v>5.3</v>
      </c>
      <c r="J9" s="92" t="s">
        <v>74</v>
      </c>
      <c r="K9" s="92"/>
      <c r="L9" s="104"/>
      <c r="M9" s="235" t="s">
        <v>151</v>
      </c>
      <c r="N9" s="233" t="s">
        <v>90</v>
      </c>
      <c r="O9" s="95"/>
      <c r="P9" s="95" t="s">
        <v>96</v>
      </c>
      <c r="Q9" s="95"/>
      <c r="R9" s="102"/>
      <c r="S9" s="56"/>
      <c r="T9" s="80" t="s">
        <v>65</v>
      </c>
      <c r="U9" s="81" t="s">
        <v>67</v>
      </c>
      <c r="V9" s="82" t="s">
        <v>69</v>
      </c>
      <c r="W9" s="83" t="s">
        <v>71</v>
      </c>
      <c r="X9" s="84" t="s">
        <v>73</v>
      </c>
    </row>
    <row r="10" spans="1:25" ht="16.5" thickBot="1">
      <c r="A10" s="86">
        <f>IF(I10=1,F10,0)</f>
        <v>0</v>
      </c>
      <c r="B10" s="86">
        <f>IF(I10=3,F10,0)</f>
        <v>0</v>
      </c>
      <c r="C10" s="86">
        <f>IF(I10=4,F10,0)</f>
        <v>0</v>
      </c>
      <c r="D10" s="86">
        <f>IF(I10=5,F10,0)</f>
        <v>0</v>
      </c>
      <c r="E10" s="86">
        <f>IF(I10=6,F10,0)</f>
        <v>10</v>
      </c>
      <c r="F10" s="90">
        <v>10</v>
      </c>
      <c r="H10" s="111">
        <v>1</v>
      </c>
      <c r="I10" s="85">
        <v>6</v>
      </c>
      <c r="J10" s="94" t="str">
        <f>LOOKUP(I10,Name!A$2:B1901)</f>
        <v>Solihull &amp; Small Heath</v>
      </c>
      <c r="K10" s="174">
        <v>80.7</v>
      </c>
      <c r="L10" s="102"/>
      <c r="M10" s="235" t="s">
        <v>151</v>
      </c>
      <c r="N10" s="93">
        <v>1</v>
      </c>
      <c r="O10" s="85">
        <v>638</v>
      </c>
      <c r="P10" s="94" t="str">
        <f>LOOKUP(O10,Name!A$2:B1907)</f>
        <v>James Lund</v>
      </c>
      <c r="Q10" s="87">
        <v>1.98</v>
      </c>
      <c r="R10" s="102"/>
      <c r="S10" s="56"/>
      <c r="T10" s="89">
        <f>IF(INT(O10/100)=1,Y10,0)</f>
        <v>0</v>
      </c>
      <c r="U10" s="89">
        <f>IF(INT(O10/100)=3,Y10,0)</f>
        <v>0</v>
      </c>
      <c r="V10" s="89">
        <f>IF(INT(O10/100)=4,Y10,0)</f>
        <v>0</v>
      </c>
      <c r="W10" s="89">
        <f>IF(INT(O10/100)=5,Y10,0)</f>
        <v>0</v>
      </c>
      <c r="X10" s="89">
        <f>IF(INT(O10/100)=6,Y10,0)</f>
        <v>10</v>
      </c>
      <c r="Y10" s="78">
        <v>10</v>
      </c>
    </row>
    <row r="11" spans="1:25" ht="16.5" thickBot="1">
      <c r="A11" s="86">
        <f>IF(I11=1,F11,0)</f>
        <v>0</v>
      </c>
      <c r="B11" s="86">
        <f>IF(I11=3,F11,0)</f>
        <v>8</v>
      </c>
      <c r="C11" s="86">
        <f>IF(I11=4,F11,0)</f>
        <v>0</v>
      </c>
      <c r="D11" s="86">
        <f>IF(I11=5,F11,0)</f>
        <v>0</v>
      </c>
      <c r="E11" s="86">
        <f>IF(I11=6,F11,0)</f>
        <v>0</v>
      </c>
      <c r="F11" s="90">
        <v>8</v>
      </c>
      <c r="H11" s="111">
        <v>2</v>
      </c>
      <c r="I11" s="85">
        <v>3</v>
      </c>
      <c r="J11" s="94" t="str">
        <f>LOOKUP(I11,Name!A$2:B1902)</f>
        <v>Birchfield Harriers</v>
      </c>
      <c r="K11" s="174">
        <v>92.2</v>
      </c>
      <c r="L11" s="102"/>
      <c r="M11" s="235" t="s">
        <v>151</v>
      </c>
      <c r="N11" s="93">
        <v>2</v>
      </c>
      <c r="O11" s="85">
        <v>351</v>
      </c>
      <c r="P11" s="94" t="str">
        <f>LOOKUP(O11,Name!A$2:B1908)</f>
        <v>Diago Archer-Jackson</v>
      </c>
      <c r="Q11" s="182">
        <v>1.9</v>
      </c>
      <c r="R11" s="102"/>
      <c r="S11" s="56"/>
      <c r="T11" s="89">
        <f>IF(INT(O11/100)=1,Y11,0)</f>
        <v>0</v>
      </c>
      <c r="U11" s="89">
        <f>IF(INT(O11/100)=3,Y11,0)</f>
        <v>8</v>
      </c>
      <c r="V11" s="89">
        <f>IF(INT(O11/100)=4,Y11,0)</f>
        <v>0</v>
      </c>
      <c r="W11" s="89">
        <f>IF(INT(O11/100)=5,Y11,0)</f>
        <v>0</v>
      </c>
      <c r="X11" s="89">
        <f>IF(INT(O11/100)=6,Y11,0)</f>
        <v>0</v>
      </c>
      <c r="Y11" s="78">
        <v>8</v>
      </c>
    </row>
    <row r="12" spans="1:25" ht="16.5" thickBot="1">
      <c r="A12" s="86">
        <f>IF(I12=1,F12,0)</f>
        <v>6</v>
      </c>
      <c r="B12" s="86">
        <f>IF(I12=3,F12,0)</f>
        <v>0</v>
      </c>
      <c r="C12" s="86">
        <f>IF(I12=4,F12,0)</f>
        <v>0</v>
      </c>
      <c r="D12" s="86">
        <f>IF(I12=5,F12,0)</f>
        <v>0</v>
      </c>
      <c r="E12" s="86">
        <f>IF(I12=6,F12,0)</f>
        <v>0</v>
      </c>
      <c r="F12" s="90">
        <v>6</v>
      </c>
      <c r="H12" s="111">
        <v>3</v>
      </c>
      <c r="I12" s="85">
        <v>1</v>
      </c>
      <c r="J12" s="94" t="str">
        <f>LOOKUP(I12,Name!A$2:B1903)</f>
        <v>Royal Sutton Coldfield</v>
      </c>
      <c r="K12" s="174">
        <v>94.9</v>
      </c>
      <c r="L12" s="102"/>
      <c r="M12" s="235" t="s">
        <v>151</v>
      </c>
      <c r="N12" s="93">
        <v>3</v>
      </c>
      <c r="O12" s="85">
        <v>118</v>
      </c>
      <c r="P12" s="94" t="str">
        <f>LOOKUP(O12,Name!A$2:B1909)</f>
        <v>Zak O'Byrne</v>
      </c>
      <c r="Q12" s="87">
        <v>1.08</v>
      </c>
      <c r="R12" s="102"/>
      <c r="S12" s="56"/>
      <c r="T12" s="89">
        <f>IF(INT(O12/100)=1,Y12,0)</f>
        <v>6</v>
      </c>
      <c r="U12" s="89">
        <f>IF(INT(O12/100)=3,Y12,0)</f>
        <v>0</v>
      </c>
      <c r="V12" s="89">
        <f>IF(INT(O12/100)=4,Y12,0)</f>
        <v>0</v>
      </c>
      <c r="W12" s="89">
        <f>IF(INT(O12/100)=5,Y12,0)</f>
        <v>0</v>
      </c>
      <c r="X12" s="89">
        <f>IF(INT(O12/100)=6,Y12,0)</f>
        <v>0</v>
      </c>
      <c r="Y12" s="78">
        <v>6</v>
      </c>
    </row>
    <row r="13" spans="1:25" ht="16.5" thickBot="1">
      <c r="A13" s="86">
        <f>IF(I13=1,F13,0)</f>
        <v>0</v>
      </c>
      <c r="B13" s="86">
        <f>IF(I13=3,F13,0)</f>
        <v>0</v>
      </c>
      <c r="C13" s="86">
        <f>IF(I13=4,F13,0)</f>
        <v>4</v>
      </c>
      <c r="D13" s="86">
        <f>IF(I13=5,F13,0)</f>
        <v>0</v>
      </c>
      <c r="E13" s="86">
        <f>IF(I13=6,F13,0)</f>
        <v>0</v>
      </c>
      <c r="F13" s="90">
        <v>4</v>
      </c>
      <c r="H13" s="111">
        <v>4</v>
      </c>
      <c r="I13" s="85">
        <v>4</v>
      </c>
      <c r="J13" s="94" t="str">
        <f>LOOKUP(I13,Name!A$2:B1904)</f>
        <v>Halesowen C&amp;AC</v>
      </c>
      <c r="K13" s="174">
        <v>102.7</v>
      </c>
      <c r="L13" s="102"/>
      <c r="M13" s="235" t="s">
        <v>151</v>
      </c>
      <c r="N13" s="93">
        <v>4</v>
      </c>
      <c r="O13" s="85"/>
      <c r="P13" s="94" t="e">
        <f>LOOKUP(O13,Name!A$2:B1910)</f>
        <v>#N/A</v>
      </c>
      <c r="Q13" s="87"/>
      <c r="R13" s="102"/>
      <c r="S13" s="56"/>
      <c r="T13" s="89">
        <f>IF(INT(O13/100)=1,Y13,0)</f>
        <v>0</v>
      </c>
      <c r="U13" s="89">
        <f>IF(INT(O13/100)=3,Y13,0)</f>
        <v>0</v>
      </c>
      <c r="V13" s="89">
        <f>IF(INT(O13/100)=4,Y13,0)</f>
        <v>0</v>
      </c>
      <c r="W13" s="89">
        <f>IF(INT(O13/100)=5,Y13,0)</f>
        <v>0</v>
      </c>
      <c r="X13" s="89">
        <f>IF(INT(O13/100)=6,Y13,0)</f>
        <v>0</v>
      </c>
      <c r="Y13" s="78">
        <v>4</v>
      </c>
    </row>
    <row r="14" spans="1:25" ht="16.5" thickBot="1">
      <c r="A14" s="86">
        <f>IF(I14=1,F14,0)</f>
        <v>0</v>
      </c>
      <c r="B14" s="86">
        <f>IF(I14=3,F14,0)</f>
        <v>0</v>
      </c>
      <c r="C14" s="86">
        <f>IF(I14=4,F14,0)</f>
        <v>0</v>
      </c>
      <c r="D14" s="86">
        <f>IF(I14=5,F14,0)</f>
        <v>0</v>
      </c>
      <c r="E14" s="86">
        <f>IF(I14=6,F14,0)</f>
        <v>0</v>
      </c>
      <c r="F14" s="90">
        <v>2</v>
      </c>
      <c r="H14" s="111">
        <v>5</v>
      </c>
      <c r="I14" s="85"/>
      <c r="J14" s="94" t="e">
        <f>LOOKUP(I14,Name!A$2:B1905)</f>
        <v>#N/A</v>
      </c>
      <c r="K14" s="174"/>
      <c r="L14" s="102"/>
      <c r="M14" s="235" t="s">
        <v>151</v>
      </c>
      <c r="N14" s="93">
        <v>5</v>
      </c>
      <c r="O14" s="85"/>
      <c r="P14" s="94" t="e">
        <f>LOOKUP(O14,Name!A$2:B1911)</f>
        <v>#N/A</v>
      </c>
      <c r="Q14" s="87"/>
      <c r="R14" s="102"/>
      <c r="S14" s="56"/>
      <c r="T14" s="89">
        <f>IF(INT(O14/100)=1,Y14,0)</f>
        <v>0</v>
      </c>
      <c r="U14" s="89">
        <f>IF(INT(O14/100)=3,Y14,0)</f>
        <v>0</v>
      </c>
      <c r="V14" s="89">
        <f>IF(INT(O14/100)=4,Y14,0)</f>
        <v>0</v>
      </c>
      <c r="W14" s="89">
        <f>IF(INT(O14/100)=5,Y14,0)</f>
        <v>0</v>
      </c>
      <c r="X14" s="89">
        <f>IF(INT(O14/100)=6,Y14,0)</f>
        <v>0</v>
      </c>
      <c r="Y14" s="78">
        <v>2</v>
      </c>
    </row>
    <row r="15" spans="1:25" ht="16.5" thickBot="1">
      <c r="A15" s="87"/>
      <c r="B15" s="87"/>
      <c r="C15" s="87"/>
      <c r="D15" s="87"/>
      <c r="E15" s="87"/>
      <c r="F15" s="88" t="s">
        <v>75</v>
      </c>
      <c r="H15" s="101"/>
      <c r="I15" s="95"/>
      <c r="J15" s="94"/>
      <c r="K15" s="315"/>
      <c r="L15" s="102"/>
      <c r="M15" s="235" t="s">
        <v>151</v>
      </c>
      <c r="N15" s="105"/>
      <c r="O15" s="106"/>
      <c r="P15" s="99"/>
      <c r="Q15" s="99"/>
      <c r="R15" s="107"/>
      <c r="S15" s="56"/>
      <c r="T15" s="103"/>
      <c r="U15" s="87"/>
      <c r="V15" s="87"/>
      <c r="W15" s="87"/>
      <c r="X15" s="87"/>
      <c r="Y15" s="88" t="s">
        <v>75</v>
      </c>
    </row>
    <row r="16" spans="1:25" ht="16.5" thickBot="1">
      <c r="A16" s="80" t="s">
        <v>65</v>
      </c>
      <c r="B16" s="81" t="s">
        <v>67</v>
      </c>
      <c r="C16" s="82" t="s">
        <v>69</v>
      </c>
      <c r="D16" s="83" t="s">
        <v>71</v>
      </c>
      <c r="E16" s="84" t="s">
        <v>73</v>
      </c>
      <c r="H16" s="233" t="s">
        <v>77</v>
      </c>
      <c r="I16" s="100">
        <v>5.4</v>
      </c>
      <c r="J16" s="95" t="s">
        <v>79</v>
      </c>
      <c r="K16" s="316"/>
      <c r="L16" s="102"/>
      <c r="M16" s="235" t="s">
        <v>151</v>
      </c>
      <c r="N16" s="232" t="s">
        <v>142</v>
      </c>
      <c r="O16" s="108"/>
      <c r="P16" s="92" t="s">
        <v>134</v>
      </c>
      <c r="Q16" s="92"/>
      <c r="R16" s="104"/>
      <c r="S16" s="56"/>
      <c r="T16" s="80" t="s">
        <v>65</v>
      </c>
      <c r="U16" s="81" t="s">
        <v>67</v>
      </c>
      <c r="V16" s="82" t="s">
        <v>69</v>
      </c>
      <c r="W16" s="83" t="s">
        <v>71</v>
      </c>
      <c r="X16" s="84" t="s">
        <v>73</v>
      </c>
    </row>
    <row r="17" spans="1:25" ht="16.5" thickBot="1">
      <c r="A17" s="86">
        <f>IF(INT(I17/100)=1,F17,0)</f>
        <v>0</v>
      </c>
      <c r="B17" s="86">
        <f>IF(INT(I17/100)=3,F17,0)</f>
        <v>0</v>
      </c>
      <c r="C17" s="86">
        <f>IF(INT(I17/100)=4,F17,0)</f>
        <v>0</v>
      </c>
      <c r="D17" s="86">
        <f>IF(INT(I17/100)=5,F17,0)</f>
        <v>0</v>
      </c>
      <c r="E17" s="86">
        <f>IF(INT(I17/100)=6,F17,0)</f>
        <v>10</v>
      </c>
      <c r="F17" s="90">
        <v>10</v>
      </c>
      <c r="H17" s="111">
        <v>1</v>
      </c>
      <c r="I17" s="85">
        <v>640</v>
      </c>
      <c r="J17" s="94" t="str">
        <f>LOOKUP(I17,Name!A$2:B1907)</f>
        <v>Will Sands</v>
      </c>
      <c r="K17" s="174">
        <v>12.2</v>
      </c>
      <c r="L17" s="102"/>
      <c r="M17" s="235" t="s">
        <v>151</v>
      </c>
      <c r="N17" s="93">
        <v>1</v>
      </c>
      <c r="O17" s="85">
        <v>120</v>
      </c>
      <c r="P17" s="94" t="str">
        <f>LOOKUP(O17,Name!A$2:B1914)</f>
        <v>Daniel Olatundun</v>
      </c>
      <c r="Q17" s="182">
        <v>5.9</v>
      </c>
      <c r="R17" s="102"/>
      <c r="S17" s="56"/>
      <c r="T17" s="89">
        <f>IF(INT(O17/100)=1,Y17,0)</f>
        <v>10</v>
      </c>
      <c r="U17" s="89">
        <f>IF(INT(O17/100)=3,Y17,0)</f>
        <v>0</v>
      </c>
      <c r="V17" s="89">
        <f>IF(INT(O17/100)=4,Y17,0)</f>
        <v>0</v>
      </c>
      <c r="W17" s="89">
        <f>IF(INT(O17/100)=5,Y17,0)</f>
        <v>0</v>
      </c>
      <c r="X17" s="89">
        <f>IF(INT(O17/100)=6,Y17,0)</f>
        <v>0</v>
      </c>
      <c r="Y17" s="78">
        <v>10</v>
      </c>
    </row>
    <row r="18" spans="1:25" ht="16.5" thickBot="1">
      <c r="A18" s="86">
        <f>IF(INT(I18/100)=1,F18,0)</f>
        <v>0</v>
      </c>
      <c r="B18" s="86">
        <f>IF(INT(I18/100)=3,F18,0)</f>
        <v>8</v>
      </c>
      <c r="C18" s="86">
        <f>IF(INT(I18/100)=4,F18,0)</f>
        <v>0</v>
      </c>
      <c r="D18" s="86">
        <f>IF(INT(I18/100)=5,F18,0)</f>
        <v>0</v>
      </c>
      <c r="E18" s="86">
        <f>IF(INT(I18/100)=6,F18,0)</f>
        <v>0</v>
      </c>
      <c r="F18" s="90">
        <v>8</v>
      </c>
      <c r="H18" s="111">
        <v>2</v>
      </c>
      <c r="I18" s="85">
        <v>350</v>
      </c>
      <c r="J18" s="94" t="str">
        <f>LOOKUP(I18,Name!A$2:B1908)</f>
        <v>Isaiah Ogoula</v>
      </c>
      <c r="K18" s="174">
        <v>12.4</v>
      </c>
      <c r="L18" s="102"/>
      <c r="M18" s="235" t="s">
        <v>151</v>
      </c>
      <c r="N18" s="93">
        <v>2</v>
      </c>
      <c r="O18" s="85">
        <v>638</v>
      </c>
      <c r="P18" s="94" t="str">
        <f>LOOKUP(O18,Name!A$2:B1915)</f>
        <v>James Lund</v>
      </c>
      <c r="Q18" s="182">
        <v>5.85</v>
      </c>
      <c r="R18" s="102"/>
      <c r="S18" s="56"/>
      <c r="T18" s="89">
        <f>IF(INT(O18/100)=1,Y18,0)</f>
        <v>0</v>
      </c>
      <c r="U18" s="89">
        <f>IF(INT(O18/100)=3,Y18,0)</f>
        <v>0</v>
      </c>
      <c r="V18" s="89">
        <f>IF(INT(O18/100)=4,Y18,0)</f>
        <v>0</v>
      </c>
      <c r="W18" s="89">
        <f>IF(INT(O18/100)=5,Y18,0)</f>
        <v>0</v>
      </c>
      <c r="X18" s="89">
        <f>IF(INT(O18/100)=6,Y18,0)</f>
        <v>8</v>
      </c>
      <c r="Y18" s="78">
        <v>8</v>
      </c>
    </row>
    <row r="19" spans="1:25" ht="16.5" thickBot="1">
      <c r="A19" s="86">
        <f>IF(INT(I19/100)=1,F19,0)</f>
        <v>0</v>
      </c>
      <c r="B19" s="86">
        <f>IF(INT(I19/100)=3,F19,0)</f>
        <v>0</v>
      </c>
      <c r="C19" s="86">
        <f>IF(INT(I19/100)=4,F19,0)</f>
        <v>6</v>
      </c>
      <c r="D19" s="86">
        <f>IF(INT(I19/100)=5,F19,0)</f>
        <v>0</v>
      </c>
      <c r="E19" s="86">
        <f>IF(INT(I19/100)=6,F19,0)</f>
        <v>0</v>
      </c>
      <c r="F19" s="90">
        <v>6</v>
      </c>
      <c r="H19" s="111">
        <v>3</v>
      </c>
      <c r="I19" s="85">
        <v>433</v>
      </c>
      <c r="J19" s="94" t="str">
        <f>LOOKUP(I19,Name!A$2:B1909)</f>
        <v>Rio Cox</v>
      </c>
      <c r="K19" s="174">
        <v>12.9</v>
      </c>
      <c r="L19" s="102"/>
      <c r="M19" s="235" t="s">
        <v>151</v>
      </c>
      <c r="N19" s="93">
        <v>3</v>
      </c>
      <c r="O19" s="85">
        <v>434</v>
      </c>
      <c r="P19" s="94" t="str">
        <f>LOOKUP(O19,Name!A$2:B1916)</f>
        <v>Hamish Gordon</v>
      </c>
      <c r="Q19" s="182">
        <v>4.8</v>
      </c>
      <c r="R19" s="102"/>
      <c r="S19" s="56"/>
      <c r="T19" s="89">
        <f>IF(INT(O19/100)=1,Y19,0)</f>
        <v>0</v>
      </c>
      <c r="U19" s="89">
        <f>IF(INT(O19/100)=3,Y19,0)</f>
        <v>0</v>
      </c>
      <c r="V19" s="89">
        <f>IF(INT(O19/100)=4,Y19,0)</f>
        <v>6</v>
      </c>
      <c r="W19" s="89">
        <f>IF(INT(O19/100)=5,Y19,0)</f>
        <v>0</v>
      </c>
      <c r="X19" s="89">
        <f>IF(INT(O19/100)=6,Y19,0)</f>
        <v>0</v>
      </c>
      <c r="Y19" s="78">
        <v>6</v>
      </c>
    </row>
    <row r="20" spans="1:25" ht="16.5" thickBot="1">
      <c r="A20" s="86">
        <f>IF(INT(I20/100)=1,F20,0)</f>
        <v>0</v>
      </c>
      <c r="B20" s="86">
        <f>IF(INT(I20/100)=3,F20,0)</f>
        <v>0</v>
      </c>
      <c r="C20" s="86">
        <f>IF(INT(I20/100)=4,F20,0)</f>
        <v>0</v>
      </c>
      <c r="D20" s="86">
        <f>IF(INT(I20/100)=5,F20,0)</f>
        <v>0</v>
      </c>
      <c r="E20" s="86">
        <f>IF(INT(I20/100)=6,F20,0)</f>
        <v>0</v>
      </c>
      <c r="F20" s="90">
        <v>4</v>
      </c>
      <c r="H20" s="111">
        <v>4</v>
      </c>
      <c r="I20" s="85">
        <v>1</v>
      </c>
      <c r="J20" s="94" t="str">
        <f>LOOKUP(I20,Name!A$2:B1910)</f>
        <v>Royal Sutton Coldfield</v>
      </c>
      <c r="K20" s="174">
        <v>13.3</v>
      </c>
      <c r="L20" s="102"/>
      <c r="M20" s="235" t="s">
        <v>151</v>
      </c>
      <c r="N20" s="93">
        <v>4</v>
      </c>
      <c r="O20" s="85"/>
      <c r="P20" s="94" t="e">
        <f>LOOKUP(O20,Name!A$2:B1917)</f>
        <v>#N/A</v>
      </c>
      <c r="Q20" s="182"/>
      <c r="R20" s="102"/>
      <c r="S20" s="56"/>
      <c r="T20" s="89">
        <f>IF(INT(O20/100)=1,Y20,0)</f>
        <v>0</v>
      </c>
      <c r="U20" s="89">
        <f>IF(INT(O20/100)=3,Y20,0)</f>
        <v>0</v>
      </c>
      <c r="V20" s="89">
        <f>IF(INT(O20/100)=4,Y20,0)</f>
        <v>0</v>
      </c>
      <c r="W20" s="89">
        <f>IF(INT(O20/100)=5,Y20,0)</f>
        <v>0</v>
      </c>
      <c r="X20" s="89">
        <f>IF(INT(O20/100)=6,Y20,0)</f>
        <v>0</v>
      </c>
      <c r="Y20" s="78">
        <v>4</v>
      </c>
    </row>
    <row r="21" spans="1:25" ht="16.5" thickBot="1">
      <c r="A21" s="86">
        <f>IF(INT(I21/100)=1,F21,0)</f>
        <v>0</v>
      </c>
      <c r="B21" s="86">
        <f>IF(INT(I21/100)=3,F21,0)</f>
        <v>0</v>
      </c>
      <c r="C21" s="86">
        <f>IF(INT(I21/100)=4,F21,0)</f>
        <v>0</v>
      </c>
      <c r="D21" s="86">
        <f>IF(INT(I21/100)=5,F21,0)</f>
        <v>0</v>
      </c>
      <c r="E21" s="86">
        <f>IF(INT(I21/100)=6,F21,0)</f>
        <v>0</v>
      </c>
      <c r="F21" s="90">
        <v>2</v>
      </c>
      <c r="H21" s="111">
        <v>5</v>
      </c>
      <c r="I21" s="85"/>
      <c r="J21" s="94" t="e">
        <f>LOOKUP(I21,Name!A$2:B1911)</f>
        <v>#N/A</v>
      </c>
      <c r="K21" s="174"/>
      <c r="L21" s="102"/>
      <c r="M21" s="235" t="s">
        <v>151</v>
      </c>
      <c r="N21" s="93">
        <v>5</v>
      </c>
      <c r="O21" s="85"/>
      <c r="P21" s="94" t="e">
        <f>LOOKUP(O21,Name!A$2:B1918)</f>
        <v>#N/A</v>
      </c>
      <c r="Q21" s="182"/>
      <c r="R21" s="102"/>
      <c r="S21" s="56"/>
      <c r="T21" s="89">
        <f>IF(INT(O21/100)=1,Y21,0)</f>
        <v>0</v>
      </c>
      <c r="U21" s="89">
        <f>IF(INT(O21/100)=3,Y21,0)</f>
        <v>0</v>
      </c>
      <c r="V21" s="89">
        <f>IF(INT(O21/100)=4,Y21,0)</f>
        <v>0</v>
      </c>
      <c r="W21" s="89">
        <f>IF(INT(O21/100)=5,Y21,0)</f>
        <v>0</v>
      </c>
      <c r="X21" s="89">
        <f>IF(INT(O21/100)=6,Y21,0)</f>
        <v>0</v>
      </c>
      <c r="Y21" s="78">
        <v>2</v>
      </c>
    </row>
    <row r="22" spans="1:25" ht="16.5" thickBot="1">
      <c r="A22" s="87"/>
      <c r="B22" s="87"/>
      <c r="C22" s="87"/>
      <c r="D22" s="87"/>
      <c r="E22" s="87"/>
      <c r="F22" s="88" t="s">
        <v>75</v>
      </c>
      <c r="H22" s="101"/>
      <c r="I22" s="95"/>
      <c r="J22" s="94"/>
      <c r="K22" s="315"/>
      <c r="L22" s="102"/>
      <c r="M22" s="235" t="s">
        <v>151</v>
      </c>
      <c r="N22" s="101"/>
      <c r="O22" s="95"/>
      <c r="P22" s="94"/>
      <c r="Q22" s="94"/>
      <c r="R22" s="102"/>
      <c r="S22" s="56"/>
      <c r="T22" s="103"/>
      <c r="U22" s="87"/>
      <c r="V22" s="87"/>
      <c r="W22" s="87"/>
      <c r="X22" s="87"/>
      <c r="Y22" s="88" t="s">
        <v>75</v>
      </c>
    </row>
    <row r="23" spans="1:25" ht="16.5" thickBot="1">
      <c r="A23" s="80" t="s">
        <v>65</v>
      </c>
      <c r="B23" s="81" t="s">
        <v>67</v>
      </c>
      <c r="C23" s="82" t="s">
        <v>69</v>
      </c>
      <c r="D23" s="83" t="s">
        <v>71</v>
      </c>
      <c r="E23" s="84" t="s">
        <v>73</v>
      </c>
      <c r="H23" s="233" t="s">
        <v>78</v>
      </c>
      <c r="I23" s="100">
        <v>5.4</v>
      </c>
      <c r="J23" s="95" t="s">
        <v>80</v>
      </c>
      <c r="K23" s="316"/>
      <c r="L23" s="102"/>
      <c r="M23" s="235" t="s">
        <v>151</v>
      </c>
      <c r="N23" s="233" t="s">
        <v>143</v>
      </c>
      <c r="O23" s="95"/>
      <c r="P23" s="95" t="s">
        <v>137</v>
      </c>
      <c r="Q23" s="95"/>
      <c r="R23" s="102"/>
      <c r="S23" s="56"/>
      <c r="T23" s="80" t="s">
        <v>65</v>
      </c>
      <c r="U23" s="81" t="s">
        <v>67</v>
      </c>
      <c r="V23" s="82" t="s">
        <v>69</v>
      </c>
      <c r="W23" s="83" t="s">
        <v>71</v>
      </c>
      <c r="X23" s="84" t="s">
        <v>73</v>
      </c>
    </row>
    <row r="24" spans="1:25" ht="16.5" thickBot="1">
      <c r="A24" s="86">
        <f>IF(I24=1,F24,0)</f>
        <v>10</v>
      </c>
      <c r="B24" s="86">
        <f>IF(I24=3,F24,0)</f>
        <v>0</v>
      </c>
      <c r="C24" s="86">
        <f>IF(I24=4,F24,0)</f>
        <v>0</v>
      </c>
      <c r="D24" s="86">
        <f>IF(I24=5,F24,0)</f>
        <v>0</v>
      </c>
      <c r="E24" s="86">
        <f>IF(I24=6,F24,0)</f>
        <v>0</v>
      </c>
      <c r="F24" s="90">
        <v>10</v>
      </c>
      <c r="H24" s="111">
        <v>1</v>
      </c>
      <c r="I24" s="85">
        <v>1</v>
      </c>
      <c r="J24" s="94" t="str">
        <f>LOOKUP(I24,Name!A$2:B1914)</f>
        <v>Royal Sutton Coldfield</v>
      </c>
      <c r="K24" s="174">
        <v>24.7</v>
      </c>
      <c r="L24" s="102"/>
      <c r="M24" s="235" t="s">
        <v>151</v>
      </c>
      <c r="N24" s="93">
        <v>1</v>
      </c>
      <c r="O24" s="85">
        <v>642</v>
      </c>
      <c r="P24" s="94" t="str">
        <f>LOOKUP(O24,Name!A$2:B1921)</f>
        <v>Ben Steele</v>
      </c>
      <c r="Q24" s="182">
        <v>5.4</v>
      </c>
      <c r="R24" s="102"/>
      <c r="S24" s="56"/>
      <c r="T24" s="89">
        <f>IF(INT(O24/100)=1,Y24,0)</f>
        <v>0</v>
      </c>
      <c r="U24" s="89">
        <f>IF(INT(O24/100)=3,Y24,0)</f>
        <v>0</v>
      </c>
      <c r="V24" s="89">
        <f>IF(INT(O24/100)=4,Y24,0)</f>
        <v>0</v>
      </c>
      <c r="W24" s="89">
        <f>IF(INT(O24/100)=5,Y24,0)</f>
        <v>0</v>
      </c>
      <c r="X24" s="89">
        <f>IF(INT(O24/100)=6,Y24,0)</f>
        <v>10</v>
      </c>
      <c r="Y24" s="78">
        <v>10</v>
      </c>
    </row>
    <row r="25" spans="1:25" ht="16.5" thickBot="1">
      <c r="A25" s="86">
        <f>IF(I25=1,F25,0)</f>
        <v>0</v>
      </c>
      <c r="B25" s="86">
        <f>IF(I25=3,F25,0)</f>
        <v>0</v>
      </c>
      <c r="C25" s="86">
        <f>IF(I25=4,F25,0)</f>
        <v>0</v>
      </c>
      <c r="D25" s="86">
        <f>IF(I25=5,F25,0)</f>
        <v>0</v>
      </c>
      <c r="E25" s="86">
        <f>IF(I25=6,F25,0)</f>
        <v>8</v>
      </c>
      <c r="F25" s="90">
        <v>8</v>
      </c>
      <c r="H25" s="111">
        <v>2</v>
      </c>
      <c r="I25" s="85">
        <v>6</v>
      </c>
      <c r="J25" s="94" t="str">
        <f>LOOKUP(I25,Name!A$2:B1915)</f>
        <v>Solihull &amp; Small Heath</v>
      </c>
      <c r="K25" s="174">
        <v>25.1</v>
      </c>
      <c r="L25" s="102"/>
      <c r="M25" s="235" t="s">
        <v>151</v>
      </c>
      <c r="N25" s="93">
        <v>2</v>
      </c>
      <c r="O25" s="85">
        <v>122</v>
      </c>
      <c r="P25" s="94" t="str">
        <f>LOOKUP(O25,Name!A$2:B1922)</f>
        <v>Evan Pritchard</v>
      </c>
      <c r="Q25" s="182">
        <v>3.9</v>
      </c>
      <c r="R25" s="102"/>
      <c r="S25" s="56"/>
      <c r="T25" s="89">
        <f>IF(INT(O25/100)=1,Y25,0)</f>
        <v>8</v>
      </c>
      <c r="U25" s="89">
        <f>IF(INT(O25/100)=3,Y25,0)</f>
        <v>0</v>
      </c>
      <c r="V25" s="89">
        <f>IF(INT(O25/100)=4,Y25,0)</f>
        <v>0</v>
      </c>
      <c r="W25" s="89">
        <f>IF(INT(O25/100)=5,Y25,0)</f>
        <v>0</v>
      </c>
      <c r="X25" s="89">
        <f>IF(INT(O25/100)=6,Y25,0)</f>
        <v>0</v>
      </c>
      <c r="Y25" s="78">
        <v>8</v>
      </c>
    </row>
    <row r="26" spans="1:25" ht="16.5" thickBot="1">
      <c r="A26" s="86">
        <f>IF(I26=1,F26,0)</f>
        <v>0</v>
      </c>
      <c r="B26" s="86">
        <f>IF(I26=3,F26,0)</f>
        <v>6</v>
      </c>
      <c r="C26" s="86">
        <f>IF(I26=4,F26,0)</f>
        <v>0</v>
      </c>
      <c r="D26" s="86">
        <f>IF(I26=5,F26,0)</f>
        <v>0</v>
      </c>
      <c r="E26" s="86">
        <f>IF(I26=6,F26,0)</f>
        <v>0</v>
      </c>
      <c r="F26" s="90">
        <v>6</v>
      </c>
      <c r="H26" s="111">
        <v>3</v>
      </c>
      <c r="I26" s="85">
        <v>3</v>
      </c>
      <c r="J26" s="94" t="str">
        <f>LOOKUP(I26,Name!A$2:B1916)</f>
        <v>Birchfield Harriers</v>
      </c>
      <c r="K26" s="174">
        <v>27</v>
      </c>
      <c r="L26" s="102"/>
      <c r="M26" s="235" t="s">
        <v>151</v>
      </c>
      <c r="N26" s="93">
        <v>3</v>
      </c>
      <c r="O26" s="85">
        <v>431</v>
      </c>
      <c r="P26" s="94" t="str">
        <f>LOOKUP(O26,Name!A$2:B1923)</f>
        <v>Jack Basterfield</v>
      </c>
      <c r="Q26" s="182">
        <v>3.4</v>
      </c>
      <c r="R26" s="102"/>
      <c r="S26" s="56"/>
      <c r="T26" s="89">
        <f>IF(INT(O26/100)=1,Y26,0)</f>
        <v>0</v>
      </c>
      <c r="U26" s="89">
        <f>IF(INT(O26/100)=3,Y26,0)</f>
        <v>0</v>
      </c>
      <c r="V26" s="89">
        <f>IF(INT(O26/100)=4,Y26,0)</f>
        <v>6</v>
      </c>
      <c r="W26" s="89">
        <f>IF(INT(O26/100)=5,Y26,0)</f>
        <v>0</v>
      </c>
      <c r="X26" s="89">
        <f>IF(INT(O26/100)=6,Y26,0)</f>
        <v>0</v>
      </c>
      <c r="Y26" s="78">
        <v>6</v>
      </c>
    </row>
    <row r="27" spans="1:25" ht="16.5" thickBot="1">
      <c r="A27" s="86">
        <f>IF(I27=1,F27,0)</f>
        <v>0</v>
      </c>
      <c r="B27" s="86">
        <f>IF(I27=3,F27,0)</f>
        <v>0</v>
      </c>
      <c r="C27" s="86">
        <f>IF(I27=4,F27,0)</f>
        <v>0</v>
      </c>
      <c r="D27" s="86">
        <f>IF(I27=5,F27,0)</f>
        <v>0</v>
      </c>
      <c r="E27" s="86">
        <f>IF(I27=6,F27,0)</f>
        <v>0</v>
      </c>
      <c r="F27" s="90">
        <v>4</v>
      </c>
      <c r="H27" s="111">
        <v>4</v>
      </c>
      <c r="I27" s="85"/>
      <c r="J27" s="94" t="e">
        <f>LOOKUP(I27,Name!A$2:B1917)</f>
        <v>#N/A</v>
      </c>
      <c r="K27" s="174"/>
      <c r="L27" s="102"/>
      <c r="M27" s="235" t="s">
        <v>151</v>
      </c>
      <c r="N27" s="93">
        <v>4</v>
      </c>
      <c r="O27" s="85"/>
      <c r="P27" s="94" t="e">
        <f>LOOKUP(O27,Name!A$2:B1924)</f>
        <v>#N/A</v>
      </c>
      <c r="Q27" s="87"/>
      <c r="R27" s="102"/>
      <c r="S27" s="56"/>
      <c r="T27" s="89">
        <f>IF(INT(O27/100)=1,Y27,0)</f>
        <v>0</v>
      </c>
      <c r="U27" s="89">
        <f>IF(INT(O27/100)=3,Y27,0)</f>
        <v>0</v>
      </c>
      <c r="V27" s="89">
        <f>IF(INT(O27/100)=4,Y27,0)</f>
        <v>0</v>
      </c>
      <c r="W27" s="89">
        <f>IF(INT(O27/100)=5,Y27,0)</f>
        <v>0</v>
      </c>
      <c r="X27" s="89">
        <f>IF(INT(O27/100)=6,Y27,0)</f>
        <v>0</v>
      </c>
      <c r="Y27" s="78">
        <v>4</v>
      </c>
    </row>
    <row r="28" spans="1:25" ht="16.5" thickBot="1">
      <c r="A28" s="86">
        <f>IF(I28=1,F28,0)</f>
        <v>0</v>
      </c>
      <c r="B28" s="86">
        <f>IF(I28=3,F28,0)</f>
        <v>0</v>
      </c>
      <c r="C28" s="86">
        <f>IF(I28=4,F28,0)</f>
        <v>0</v>
      </c>
      <c r="D28" s="86">
        <f>IF(I28=5,F28,0)</f>
        <v>0</v>
      </c>
      <c r="E28" s="86">
        <f>IF(I28=6,F28,0)</f>
        <v>0</v>
      </c>
      <c r="F28" s="90">
        <v>2</v>
      </c>
      <c r="H28" s="111">
        <v>5</v>
      </c>
      <c r="I28" s="85"/>
      <c r="J28" s="94" t="e">
        <f>LOOKUP(I28,Name!A$2:B1918)</f>
        <v>#N/A</v>
      </c>
      <c r="K28" s="174"/>
      <c r="L28" s="102"/>
      <c r="M28" s="235" t="s">
        <v>151</v>
      </c>
      <c r="N28" s="97">
        <v>5</v>
      </c>
      <c r="O28" s="98"/>
      <c r="P28" s="99" t="e">
        <f>LOOKUP(O28,Name!A$2:B1925)</f>
        <v>#N/A</v>
      </c>
      <c r="Q28" s="109"/>
      <c r="R28" s="107"/>
      <c r="S28" s="56"/>
      <c r="T28" s="89">
        <f>IF(INT(O28/100)=1,Y28,0)</f>
        <v>0</v>
      </c>
      <c r="U28" s="89">
        <f>IF(INT(O28/100)=3,Y28,0)</f>
        <v>0</v>
      </c>
      <c r="V28" s="89">
        <f>IF(INT(O28/100)=4,Y28,0)</f>
        <v>0</v>
      </c>
      <c r="W28" s="89">
        <f>IF(INT(O28/100)=5,Y28,0)</f>
        <v>0</v>
      </c>
      <c r="X28" s="89">
        <f>IF(INT(O28/100)=6,Y28,0)</f>
        <v>0</v>
      </c>
      <c r="Y28" s="78">
        <v>2</v>
      </c>
    </row>
    <row r="29" spans="1:25" ht="16.5" thickBot="1">
      <c r="A29" s="87"/>
      <c r="B29" s="87"/>
      <c r="C29" s="87"/>
      <c r="D29" s="87"/>
      <c r="E29" s="87"/>
      <c r="F29" s="88" t="s">
        <v>75</v>
      </c>
      <c r="H29" s="101"/>
      <c r="I29" s="95"/>
      <c r="J29" s="94"/>
      <c r="K29" s="315"/>
      <c r="L29" s="102"/>
      <c r="M29" s="235" t="s">
        <v>151</v>
      </c>
      <c r="N29" s="79"/>
      <c r="O29" s="79"/>
      <c r="P29" s="91"/>
      <c r="Q29" s="91"/>
      <c r="R29" s="91"/>
      <c r="T29" s="87"/>
      <c r="U29" s="87"/>
      <c r="V29" s="87"/>
      <c r="W29" s="87"/>
      <c r="X29" s="87"/>
      <c r="Y29" s="88" t="s">
        <v>75</v>
      </c>
    </row>
    <row r="30" spans="1:25" ht="16.5" thickBot="1">
      <c r="A30" s="80" t="s">
        <v>65</v>
      </c>
      <c r="B30" s="81" t="s">
        <v>67</v>
      </c>
      <c r="C30" s="82" t="s">
        <v>69</v>
      </c>
      <c r="D30" s="83" t="s">
        <v>71</v>
      </c>
      <c r="E30" s="84" t="s">
        <v>73</v>
      </c>
      <c r="H30" s="233" t="s">
        <v>81</v>
      </c>
      <c r="I30" s="100">
        <v>8.1999999999999993</v>
      </c>
      <c r="J30" s="95" t="s">
        <v>149</v>
      </c>
      <c r="K30" s="316"/>
      <c r="L30" s="102"/>
      <c r="M30" s="235" t="s">
        <v>151</v>
      </c>
      <c r="N30" s="232" t="s">
        <v>144</v>
      </c>
      <c r="O30" s="108"/>
      <c r="P30" s="92" t="s">
        <v>138</v>
      </c>
      <c r="Q30" s="92"/>
      <c r="R30" s="104"/>
      <c r="S30" s="56"/>
      <c r="T30" s="80" t="s">
        <v>65</v>
      </c>
      <c r="U30" s="81" t="s">
        <v>67</v>
      </c>
      <c r="V30" s="82" t="s">
        <v>69</v>
      </c>
      <c r="W30" s="83" t="s">
        <v>71</v>
      </c>
      <c r="X30" s="84" t="s">
        <v>73</v>
      </c>
    </row>
    <row r="31" spans="1:25" ht="16.5" thickBot="1">
      <c r="A31" s="86">
        <f>IF(I31=1,F31,0)</f>
        <v>0</v>
      </c>
      <c r="B31" s="86">
        <f>IF(I31=3,F31,0)</f>
        <v>0</v>
      </c>
      <c r="C31" s="86">
        <f>IF(I31=4,F31,0)</f>
        <v>0</v>
      </c>
      <c r="D31" s="86">
        <f>IF(I31=5,F31,0)</f>
        <v>0</v>
      </c>
      <c r="E31" s="86">
        <f>IF(I31=6,F31,0)</f>
        <v>10</v>
      </c>
      <c r="F31" s="90">
        <v>10</v>
      </c>
      <c r="H31" s="111">
        <v>1</v>
      </c>
      <c r="I31" s="85">
        <v>6</v>
      </c>
      <c r="J31" s="94" t="str">
        <f>LOOKUP(I31,Name!A$2:B1921)</f>
        <v>Solihull &amp; Small Heath</v>
      </c>
      <c r="K31" s="174">
        <v>77.2</v>
      </c>
      <c r="L31" s="102"/>
      <c r="M31" s="235" t="s">
        <v>151</v>
      </c>
      <c r="N31" s="93">
        <v>1</v>
      </c>
      <c r="O31" s="85">
        <v>645</v>
      </c>
      <c r="P31" s="94" t="str">
        <f>LOOKUP(O31,Name!A$2:B1928)</f>
        <v>Jay Fletcher</v>
      </c>
      <c r="Q31" s="87">
        <v>45</v>
      </c>
      <c r="R31" s="102"/>
      <c r="S31" s="56"/>
      <c r="T31" s="89">
        <f>IF(INT(O31/100)=1,Y31,0)</f>
        <v>0</v>
      </c>
      <c r="U31" s="89">
        <f>IF(INT(O31/100)=3,Y31,0)</f>
        <v>0</v>
      </c>
      <c r="V31" s="89">
        <f>IF(INT(O31/100)=4,Y31,0)</f>
        <v>0</v>
      </c>
      <c r="W31" s="89">
        <f>IF(INT(O31/100)=5,Y31,0)</f>
        <v>0</v>
      </c>
      <c r="X31" s="89">
        <f>IF(INT(O31/100)=6,Y31,0)</f>
        <v>10</v>
      </c>
      <c r="Y31" s="78">
        <v>10</v>
      </c>
    </row>
    <row r="32" spans="1:25" ht="16.5" thickBot="1">
      <c r="A32" s="86">
        <f>IF(I32=1,F32,0)</f>
        <v>0</v>
      </c>
      <c r="B32" s="86">
        <f>IF(I32=3,F32,0)</f>
        <v>8</v>
      </c>
      <c r="C32" s="86">
        <f>IF(I32=4,F32,0)</f>
        <v>0</v>
      </c>
      <c r="D32" s="86">
        <f>IF(I32=5,F32,0)</f>
        <v>0</v>
      </c>
      <c r="E32" s="86">
        <f>IF(I32=6,F32,0)</f>
        <v>0</v>
      </c>
      <c r="F32" s="90">
        <v>8</v>
      </c>
      <c r="H32" s="111">
        <v>2</v>
      </c>
      <c r="I32" s="85">
        <v>3</v>
      </c>
      <c r="J32" s="94" t="str">
        <f>LOOKUP(I32,Name!A$2:B1922)</f>
        <v>Birchfield Harriers</v>
      </c>
      <c r="K32" s="174">
        <v>79.2</v>
      </c>
      <c r="L32" s="102"/>
      <c r="M32" s="235" t="s">
        <v>151</v>
      </c>
      <c r="N32" s="93">
        <v>2</v>
      </c>
      <c r="O32" s="85">
        <v>123</v>
      </c>
      <c r="P32" s="94" t="str">
        <f>LOOKUP(O32,Name!A$2:B1929)</f>
        <v>Joseph Creed</v>
      </c>
      <c r="Q32" s="87">
        <v>39</v>
      </c>
      <c r="R32" s="102"/>
      <c r="S32" s="56"/>
      <c r="T32" s="89">
        <f>IF(INT(O32/100)=1,Y32,0)</f>
        <v>8</v>
      </c>
      <c r="U32" s="89">
        <f>IF(INT(O32/100)=3,Y32,0)</f>
        <v>0</v>
      </c>
      <c r="V32" s="89">
        <f>IF(INT(O32/100)=4,Y32,0)</f>
        <v>0</v>
      </c>
      <c r="W32" s="89">
        <f>IF(INT(O32/100)=5,Y32,0)</f>
        <v>0</v>
      </c>
      <c r="X32" s="89">
        <f>IF(INT(O32/100)=6,Y32,0)</f>
        <v>0</v>
      </c>
      <c r="Y32" s="78">
        <v>8</v>
      </c>
    </row>
    <row r="33" spans="1:25" ht="16.5" thickBot="1">
      <c r="A33" s="86">
        <f>IF(I33=1,F33,0)</f>
        <v>0</v>
      </c>
      <c r="B33" s="86">
        <f>IF(I33=3,F33,0)</f>
        <v>0</v>
      </c>
      <c r="C33" s="86">
        <f>IF(I33=4,F33,0)</f>
        <v>0</v>
      </c>
      <c r="D33" s="86">
        <f>IF(I33=5,F33,0)</f>
        <v>0</v>
      </c>
      <c r="E33" s="86">
        <f>IF(I33=6,F33,0)</f>
        <v>0</v>
      </c>
      <c r="F33" s="90">
        <v>6</v>
      </c>
      <c r="H33" s="111">
        <v>3</v>
      </c>
      <c r="I33" s="85"/>
      <c r="J33" s="94" t="e">
        <f>LOOKUP(I33,Name!A$2:B1923)</f>
        <v>#N/A</v>
      </c>
      <c r="K33" s="174"/>
      <c r="L33" s="102"/>
      <c r="M33" s="235" t="s">
        <v>151</v>
      </c>
      <c r="N33" s="93">
        <v>3</v>
      </c>
      <c r="O33" s="85">
        <v>351</v>
      </c>
      <c r="P33" s="94" t="str">
        <f>LOOKUP(O33,Name!A$2:B1930)</f>
        <v>Diago Archer-Jackson</v>
      </c>
      <c r="Q33" s="87">
        <v>38</v>
      </c>
      <c r="R33" s="102"/>
      <c r="S33" s="56"/>
      <c r="T33" s="89">
        <f>IF(INT(O33/100)=1,Y33,0)</f>
        <v>0</v>
      </c>
      <c r="U33" s="89">
        <f>IF(INT(O33/100)=3,Y33,0)</f>
        <v>6</v>
      </c>
      <c r="V33" s="89">
        <f>IF(INT(O33/100)=4,Y33,0)</f>
        <v>0</v>
      </c>
      <c r="W33" s="89">
        <f>IF(INT(O33/100)=5,Y33,0)</f>
        <v>0</v>
      </c>
      <c r="X33" s="89">
        <f>IF(INT(O33/100)=6,Y33,0)</f>
        <v>0</v>
      </c>
      <c r="Y33" s="78">
        <v>6</v>
      </c>
    </row>
    <row r="34" spans="1:25" ht="16.5" thickBot="1">
      <c r="A34" s="86">
        <f>IF(I34=1,F34,0)</f>
        <v>0</v>
      </c>
      <c r="B34" s="86">
        <f>IF(I34=3,F34,0)</f>
        <v>0</v>
      </c>
      <c r="C34" s="86">
        <f>IF(I34=4,F34,0)</f>
        <v>0</v>
      </c>
      <c r="D34" s="86">
        <f>IF(I34=5,F34,0)</f>
        <v>0</v>
      </c>
      <c r="E34" s="86">
        <f>IF(I34=6,F34,0)</f>
        <v>0</v>
      </c>
      <c r="F34" s="90">
        <v>4</v>
      </c>
      <c r="H34" s="111">
        <v>4</v>
      </c>
      <c r="I34" s="85"/>
      <c r="J34" s="94" t="e">
        <f>LOOKUP(I34,Name!A$2:B1924)</f>
        <v>#N/A</v>
      </c>
      <c r="K34" s="174"/>
      <c r="L34" s="102"/>
      <c r="M34" s="235" t="s">
        <v>151</v>
      </c>
      <c r="N34" s="93">
        <v>4</v>
      </c>
      <c r="O34" s="85">
        <v>430</v>
      </c>
      <c r="P34" s="94" t="str">
        <f>LOOKUP(O34,Name!A$2:B1931)</f>
        <v>George Allen</v>
      </c>
      <c r="Q34" s="87">
        <v>26</v>
      </c>
      <c r="R34" s="102"/>
      <c r="S34" s="56"/>
      <c r="T34" s="89">
        <f>IF(INT(O34/100)=1,Y34,0)</f>
        <v>0</v>
      </c>
      <c r="U34" s="89">
        <f>IF(INT(O34/100)=3,Y34,0)</f>
        <v>0</v>
      </c>
      <c r="V34" s="89">
        <f>IF(INT(O34/100)=4,Y34,0)</f>
        <v>4</v>
      </c>
      <c r="W34" s="89">
        <f>IF(INT(O34/100)=5,Y34,0)</f>
        <v>0</v>
      </c>
      <c r="X34" s="89">
        <f>IF(INT(O34/100)=6,Y34,0)</f>
        <v>0</v>
      </c>
      <c r="Y34" s="78">
        <v>4</v>
      </c>
    </row>
    <row r="35" spans="1:25" ht="16.5" thickBot="1">
      <c r="A35" s="86">
        <f>IF(I35=1,F35,0)</f>
        <v>0</v>
      </c>
      <c r="B35" s="86">
        <f>IF(I35=3,F35,0)</f>
        <v>0</v>
      </c>
      <c r="C35" s="86">
        <f>IF(I35=4,F35,0)</f>
        <v>0</v>
      </c>
      <c r="D35" s="86">
        <f>IF(I35=5,F35,0)</f>
        <v>0</v>
      </c>
      <c r="E35" s="86">
        <f>IF(I35=6,F35,0)</f>
        <v>0</v>
      </c>
      <c r="F35" s="90">
        <v>2</v>
      </c>
      <c r="H35" s="111">
        <v>5</v>
      </c>
      <c r="I35" s="85"/>
      <c r="J35" s="94" t="e">
        <f>LOOKUP(I35,Name!A$2:B1925)</f>
        <v>#N/A</v>
      </c>
      <c r="K35" s="174"/>
      <c r="L35" s="102"/>
      <c r="M35" s="235" t="s">
        <v>151</v>
      </c>
      <c r="N35" s="93">
        <v>5</v>
      </c>
      <c r="O35" s="85"/>
      <c r="P35" s="94" t="e">
        <f>LOOKUP(O35,Name!A$2:B1932)</f>
        <v>#N/A</v>
      </c>
      <c r="Q35" s="87"/>
      <c r="R35" s="102"/>
      <c r="S35" s="56"/>
      <c r="T35" s="89">
        <f>IF(INT(O35/100)=1,Y35,0)</f>
        <v>0</v>
      </c>
      <c r="U35" s="89">
        <f>IF(INT(O35/100)=3,Y35,0)</f>
        <v>0</v>
      </c>
      <c r="V35" s="89">
        <f>IF(INT(O35/100)=4,Y35,0)</f>
        <v>0</v>
      </c>
      <c r="W35" s="89">
        <f>IF(INT(O35/100)=5,Y35,0)</f>
        <v>0</v>
      </c>
      <c r="X35" s="89">
        <f>IF(INT(O35/100)=6,Y35,0)</f>
        <v>0</v>
      </c>
      <c r="Y35" s="78">
        <v>2</v>
      </c>
    </row>
    <row r="36" spans="1:25" ht="16.5" thickBot="1">
      <c r="A36" s="87"/>
      <c r="B36" s="87"/>
      <c r="C36" s="87"/>
      <c r="D36" s="87"/>
      <c r="E36" s="87"/>
      <c r="F36" s="88" t="s">
        <v>75</v>
      </c>
      <c r="H36" s="101"/>
      <c r="I36" s="95"/>
      <c r="J36" s="94"/>
      <c r="K36" s="315"/>
      <c r="L36" s="102"/>
      <c r="M36" s="235" t="s">
        <v>151</v>
      </c>
      <c r="N36" s="101"/>
      <c r="O36" s="95"/>
      <c r="P36" s="94"/>
      <c r="Q36" s="94"/>
      <c r="R36" s="102"/>
      <c r="S36" s="56"/>
      <c r="T36" s="103"/>
      <c r="U36" s="87"/>
      <c r="V36" s="87"/>
      <c r="W36" s="87"/>
      <c r="X36" s="87"/>
      <c r="Y36" s="88" t="s">
        <v>75</v>
      </c>
    </row>
    <row r="37" spans="1:25" ht="16.5" thickBot="1">
      <c r="A37" s="80" t="s">
        <v>65</v>
      </c>
      <c r="B37" s="81" t="s">
        <v>67</v>
      </c>
      <c r="C37" s="82" t="s">
        <v>69</v>
      </c>
      <c r="D37" s="83" t="s">
        <v>71</v>
      </c>
      <c r="E37" s="84" t="s">
        <v>73</v>
      </c>
      <c r="H37" s="233" t="s">
        <v>83</v>
      </c>
      <c r="I37" s="100">
        <v>6.3</v>
      </c>
      <c r="J37" s="95" t="s">
        <v>85</v>
      </c>
      <c r="K37" s="316"/>
      <c r="L37" s="102"/>
      <c r="M37" s="235" t="s">
        <v>151</v>
      </c>
      <c r="N37" s="233" t="s">
        <v>145</v>
      </c>
      <c r="O37" s="95"/>
      <c r="P37" s="95" t="s">
        <v>141</v>
      </c>
      <c r="Q37" s="95"/>
      <c r="R37" s="102"/>
      <c r="S37" s="56"/>
      <c r="T37" s="80" t="s">
        <v>65</v>
      </c>
      <c r="U37" s="81" t="s">
        <v>67</v>
      </c>
      <c r="V37" s="82" t="s">
        <v>69</v>
      </c>
      <c r="W37" s="83" t="s">
        <v>71</v>
      </c>
      <c r="X37" s="84" t="s">
        <v>73</v>
      </c>
    </row>
    <row r="38" spans="1:25" ht="16.5" thickBot="1">
      <c r="A38" s="86">
        <f>IF(I38=1,F38,0)</f>
        <v>0</v>
      </c>
      <c r="B38" s="86">
        <f>IF(I38=3,F38,0)</f>
        <v>0</v>
      </c>
      <c r="C38" s="86">
        <f>IF(I38=4,F38,0)</f>
        <v>0</v>
      </c>
      <c r="D38" s="86">
        <f>IF(I38=5,F38,0)</f>
        <v>0</v>
      </c>
      <c r="E38" s="86">
        <f>IF(I38=6,F38,0)</f>
        <v>10</v>
      </c>
      <c r="F38" s="90">
        <v>10</v>
      </c>
      <c r="H38" s="111">
        <v>1</v>
      </c>
      <c r="I38" s="85">
        <v>6</v>
      </c>
      <c r="J38" s="94" t="str">
        <f>LOOKUP(I38,Name!A$2:B1928)</f>
        <v>Solihull &amp; Small Heath</v>
      </c>
      <c r="K38" s="174">
        <v>50.9</v>
      </c>
      <c r="L38" s="102"/>
      <c r="M38" s="235" t="s">
        <v>151</v>
      </c>
      <c r="N38" s="93">
        <v>1</v>
      </c>
      <c r="O38" s="85">
        <v>646</v>
      </c>
      <c r="P38" s="94" t="str">
        <f>LOOKUP(O38,Name!A$2:B1935)</f>
        <v>Ewan Edwards</v>
      </c>
      <c r="Q38" s="87">
        <v>39</v>
      </c>
      <c r="R38" s="102"/>
      <c r="S38" s="56"/>
      <c r="T38" s="89">
        <f>IF(INT(O38/100)=1,Y38,0)</f>
        <v>0</v>
      </c>
      <c r="U38" s="89">
        <f>IF(INT(O38/100)=3,Y38,0)</f>
        <v>0</v>
      </c>
      <c r="V38" s="89">
        <f>IF(INT(O38/100)=4,Y38,0)</f>
        <v>0</v>
      </c>
      <c r="W38" s="89">
        <f>IF(INT(O38/100)=5,Y38,0)</f>
        <v>0</v>
      </c>
      <c r="X38" s="89">
        <f>IF(INT(O38/100)=6,Y38,0)</f>
        <v>10</v>
      </c>
      <c r="Y38" s="78">
        <v>10</v>
      </c>
    </row>
    <row r="39" spans="1:25" ht="16.5" thickBot="1">
      <c r="A39" s="86">
        <f>IF(I39=1,F39,0)</f>
        <v>8</v>
      </c>
      <c r="B39" s="86">
        <f>IF(I39=3,F39,0)</f>
        <v>0</v>
      </c>
      <c r="C39" s="86">
        <f>IF(I39=4,F39,0)</f>
        <v>0</v>
      </c>
      <c r="D39" s="86">
        <f>IF(I39=5,F39,0)</f>
        <v>0</v>
      </c>
      <c r="E39" s="86">
        <f>IF(I39=6,F39,0)</f>
        <v>0</v>
      </c>
      <c r="F39" s="90">
        <v>8</v>
      </c>
      <c r="H39" s="111">
        <v>2</v>
      </c>
      <c r="I39" s="85">
        <v>1</v>
      </c>
      <c r="J39" s="94" t="str">
        <f>LOOKUP(I39,Name!A$2:B1929)</f>
        <v>Royal Sutton Coldfield</v>
      </c>
      <c r="K39" s="174">
        <v>53.8</v>
      </c>
      <c r="L39" s="102"/>
      <c r="M39" s="235" t="s">
        <v>151</v>
      </c>
      <c r="N39" s="93">
        <v>2</v>
      </c>
      <c r="O39" s="85">
        <v>118</v>
      </c>
      <c r="P39" s="94" t="str">
        <f>LOOKUP(O39,Name!A$2:B1936)</f>
        <v>Zak O'Byrne</v>
      </c>
      <c r="Q39" s="87">
        <v>32</v>
      </c>
      <c r="R39" s="102"/>
      <c r="S39" s="56"/>
      <c r="T39" s="89">
        <f>IF(INT(O39/100)=1,Y39,0)</f>
        <v>8</v>
      </c>
      <c r="U39" s="89">
        <f>IF(INT(O39/100)=3,Y39,0)</f>
        <v>0</v>
      </c>
      <c r="V39" s="89">
        <f>IF(INT(O39/100)=4,Y39,0)</f>
        <v>0</v>
      </c>
      <c r="W39" s="89">
        <f>IF(INT(O39/100)=5,Y39,0)</f>
        <v>0</v>
      </c>
      <c r="X39" s="89">
        <f>IF(INT(O39/100)=6,Y39,0)</f>
        <v>0</v>
      </c>
      <c r="Y39" s="78">
        <v>8</v>
      </c>
    </row>
    <row r="40" spans="1:25" ht="16.5" thickBot="1">
      <c r="A40" s="86">
        <f>IF(I40=1,F40,0)</f>
        <v>0</v>
      </c>
      <c r="B40" s="86">
        <f>IF(I40=3,F40,0)</f>
        <v>6</v>
      </c>
      <c r="C40" s="86">
        <f>IF(I40=4,F40,0)</f>
        <v>0</v>
      </c>
      <c r="D40" s="86">
        <f>IF(I40=5,F40,0)</f>
        <v>0</v>
      </c>
      <c r="E40" s="86">
        <f>IF(I40=6,F40,0)</f>
        <v>0</v>
      </c>
      <c r="F40" s="90">
        <v>6</v>
      </c>
      <c r="H40" s="111">
        <v>3</v>
      </c>
      <c r="I40" s="85">
        <v>3</v>
      </c>
      <c r="J40" s="94" t="str">
        <f>LOOKUP(I40,Name!A$2:B1930)</f>
        <v>Birchfield Harriers</v>
      </c>
      <c r="K40" s="174">
        <v>55.8</v>
      </c>
      <c r="L40" s="102"/>
      <c r="M40" s="235" t="s">
        <v>151</v>
      </c>
      <c r="N40" s="93">
        <v>3</v>
      </c>
      <c r="O40" s="85">
        <v>352</v>
      </c>
      <c r="P40" s="94" t="str">
        <f>LOOKUP(O40,Name!A$2:B1937)</f>
        <v>Shiloh Simon</v>
      </c>
      <c r="Q40" s="87">
        <v>28</v>
      </c>
      <c r="R40" s="102"/>
      <c r="S40" s="56"/>
      <c r="T40" s="89">
        <f>IF(INT(O40/100)=1,Y40,0)</f>
        <v>0</v>
      </c>
      <c r="U40" s="89">
        <f>IF(INT(O40/100)=3,Y40,0)</f>
        <v>6</v>
      </c>
      <c r="V40" s="89">
        <f>IF(INT(O40/100)=4,Y40,0)</f>
        <v>0</v>
      </c>
      <c r="W40" s="89">
        <f>IF(INT(O40/100)=5,Y40,0)</f>
        <v>0</v>
      </c>
      <c r="X40" s="89">
        <f>IF(INT(O40/100)=6,Y40,0)</f>
        <v>0</v>
      </c>
      <c r="Y40" s="78">
        <v>6</v>
      </c>
    </row>
    <row r="41" spans="1:25" ht="16.5" thickBot="1">
      <c r="A41" s="86">
        <f>IF(I41=1,F41,0)</f>
        <v>0</v>
      </c>
      <c r="B41" s="86">
        <f>IF(I41=3,F41,0)</f>
        <v>0</v>
      </c>
      <c r="C41" s="86">
        <f>IF(I41=4,F41,0)</f>
        <v>4</v>
      </c>
      <c r="D41" s="86">
        <f>IF(I41=5,F41,0)</f>
        <v>0</v>
      </c>
      <c r="E41" s="86">
        <f>IF(I41=6,F41,0)</f>
        <v>0</v>
      </c>
      <c r="F41" s="90">
        <v>4</v>
      </c>
      <c r="H41" s="111">
        <v>4</v>
      </c>
      <c r="I41" s="85">
        <v>4</v>
      </c>
      <c r="J41" s="94" t="str">
        <f>LOOKUP(I41,Name!A$2:B1931)</f>
        <v>Halesowen C&amp;AC</v>
      </c>
      <c r="K41" s="174">
        <v>60.5</v>
      </c>
      <c r="L41" s="102"/>
      <c r="M41" s="235" t="s">
        <v>151</v>
      </c>
      <c r="N41" s="93">
        <v>4</v>
      </c>
      <c r="O41" s="85"/>
      <c r="P41" s="94" t="e">
        <f>LOOKUP(O41,Name!A$2:B1938)</f>
        <v>#N/A</v>
      </c>
      <c r="Q41" s="87"/>
      <c r="R41" s="102"/>
      <c r="S41" s="56"/>
      <c r="T41" s="89">
        <f>IF(INT(O41/100)=1,Y41,0)</f>
        <v>0</v>
      </c>
      <c r="U41" s="89">
        <f>IF(INT(O41/100)=3,Y41,0)</f>
        <v>0</v>
      </c>
      <c r="V41" s="89">
        <f>IF(INT(O41/100)=4,Y41,0)</f>
        <v>0</v>
      </c>
      <c r="W41" s="89">
        <f>IF(INT(O41/100)=5,Y41,0)</f>
        <v>0</v>
      </c>
      <c r="X41" s="89">
        <f>IF(INT(O41/100)=6,Y41,0)</f>
        <v>0</v>
      </c>
      <c r="Y41" s="78">
        <v>4</v>
      </c>
    </row>
    <row r="42" spans="1:25" ht="16.5" thickBot="1">
      <c r="A42" s="86">
        <f>IF(I42=1,F42,0)</f>
        <v>0</v>
      </c>
      <c r="B42" s="86">
        <f>IF(I42=3,F42,0)</f>
        <v>0</v>
      </c>
      <c r="C42" s="86">
        <f>IF(I42=4,F42,0)</f>
        <v>0</v>
      </c>
      <c r="D42" s="86">
        <f>IF(I42=5,F42,0)</f>
        <v>0</v>
      </c>
      <c r="E42" s="86">
        <f>IF(I42=6,F42,0)</f>
        <v>0</v>
      </c>
      <c r="F42" s="90">
        <v>2</v>
      </c>
      <c r="H42" s="111">
        <v>5</v>
      </c>
      <c r="I42" s="85"/>
      <c r="J42" s="94" t="e">
        <f>LOOKUP(I42,Name!A$2:B1932)</f>
        <v>#N/A</v>
      </c>
      <c r="K42" s="174"/>
      <c r="L42" s="102"/>
      <c r="M42" s="235" t="s">
        <v>151</v>
      </c>
      <c r="N42" s="97">
        <v>5</v>
      </c>
      <c r="O42" s="98"/>
      <c r="P42" s="99" t="e">
        <f>LOOKUP(O42,Name!A$2:B1939)</f>
        <v>#N/A</v>
      </c>
      <c r="Q42" s="109"/>
      <c r="R42" s="107"/>
      <c r="S42" s="56"/>
      <c r="T42" s="89">
        <f>IF(INT(O42/100)=1,Y42,0)</f>
        <v>0</v>
      </c>
      <c r="U42" s="89">
        <f>IF(INT(O42/100)=3,Y42,0)</f>
        <v>0</v>
      </c>
      <c r="V42" s="89">
        <f>IF(INT(O42/100)=4,Y42,0)</f>
        <v>0</v>
      </c>
      <c r="W42" s="89">
        <f>IF(INT(O42/100)=5,Y42,0)</f>
        <v>0</v>
      </c>
      <c r="X42" s="89">
        <f>IF(INT(O42/100)=6,Y42,0)</f>
        <v>0</v>
      </c>
      <c r="Y42" s="78">
        <v>2</v>
      </c>
    </row>
    <row r="43" spans="1:25" ht="16.5" thickBot="1">
      <c r="A43" s="87"/>
      <c r="B43" s="87"/>
      <c r="C43" s="87"/>
      <c r="D43" s="87"/>
      <c r="E43" s="87"/>
      <c r="F43" s="88" t="s">
        <v>75</v>
      </c>
      <c r="H43" s="112"/>
      <c r="I43" s="94"/>
      <c r="J43" s="94"/>
      <c r="K43" s="315"/>
      <c r="L43" s="102"/>
      <c r="M43" s="235" t="s">
        <v>151</v>
      </c>
      <c r="N43" s="79"/>
      <c r="O43" s="79"/>
      <c r="P43" s="91"/>
      <c r="Q43" s="91"/>
      <c r="R43" s="91"/>
      <c r="T43" s="87"/>
      <c r="U43" s="87"/>
      <c r="V43" s="87"/>
      <c r="W43" s="87"/>
      <c r="X43" s="87"/>
      <c r="Y43" s="88" t="s">
        <v>75</v>
      </c>
    </row>
    <row r="44" spans="1:25" ht="16.5" thickBot="1">
      <c r="A44" s="80" t="s">
        <v>65</v>
      </c>
      <c r="B44" s="81" t="s">
        <v>67</v>
      </c>
      <c r="C44" s="82" t="s">
        <v>69</v>
      </c>
      <c r="D44" s="83" t="s">
        <v>71</v>
      </c>
      <c r="E44" s="84" t="s">
        <v>73</v>
      </c>
      <c r="H44" s="233" t="s">
        <v>84</v>
      </c>
      <c r="I44" s="100">
        <v>6.3</v>
      </c>
      <c r="J44" s="95" t="s">
        <v>86</v>
      </c>
      <c r="K44" s="316"/>
      <c r="L44" s="102"/>
      <c r="M44" s="235" t="s">
        <v>151</v>
      </c>
      <c r="N44" s="232" t="s">
        <v>91</v>
      </c>
      <c r="O44" s="108"/>
      <c r="P44" s="92" t="s">
        <v>93</v>
      </c>
      <c r="Q44" s="92"/>
      <c r="R44" s="104"/>
      <c r="S44" s="56"/>
      <c r="T44" s="80" t="s">
        <v>65</v>
      </c>
      <c r="U44" s="81" t="s">
        <v>67</v>
      </c>
      <c r="V44" s="82" t="s">
        <v>69</v>
      </c>
      <c r="W44" s="83" t="s">
        <v>71</v>
      </c>
      <c r="X44" s="84" t="s">
        <v>73</v>
      </c>
    </row>
    <row r="45" spans="1:25" ht="16.5" thickBot="1">
      <c r="A45" s="86">
        <f>IF(I45=1,F45,0)</f>
        <v>0</v>
      </c>
      <c r="B45" s="86">
        <f>IF(I45=3,F45,0)</f>
        <v>0</v>
      </c>
      <c r="C45" s="86">
        <f>IF(I45=4,F45,0)</f>
        <v>0</v>
      </c>
      <c r="D45" s="86">
        <f>IF(I45=5,F45,0)</f>
        <v>0</v>
      </c>
      <c r="E45" s="86">
        <f>IF(I45=6,F45,0)</f>
        <v>10</v>
      </c>
      <c r="F45" s="90">
        <v>10</v>
      </c>
      <c r="H45" s="111">
        <v>1</v>
      </c>
      <c r="I45" s="85">
        <v>6</v>
      </c>
      <c r="J45" s="94" t="str">
        <f>LOOKUP(I45,Name!A$2:B1935)</f>
        <v>Solihull &amp; Small Heath</v>
      </c>
      <c r="K45" s="174">
        <v>50.6</v>
      </c>
      <c r="L45" s="102"/>
      <c r="M45" s="235" t="s">
        <v>151</v>
      </c>
      <c r="N45" s="93">
        <v>1</v>
      </c>
      <c r="O45" s="85">
        <v>120</v>
      </c>
      <c r="P45" s="94" t="str">
        <f>LOOKUP(O45,Name!A$2:B1942)</f>
        <v>Daniel Olatundun</v>
      </c>
      <c r="Q45" s="182">
        <v>7.25</v>
      </c>
      <c r="R45" s="102"/>
      <c r="S45" s="56"/>
      <c r="T45" s="89">
        <f>IF(INT(O45/100)=1,Y45,0)</f>
        <v>10</v>
      </c>
      <c r="U45" s="89">
        <f>IF(INT(O45/100)=3,Y45,0)</f>
        <v>0</v>
      </c>
      <c r="V45" s="89">
        <f>IF(INT(O45/100)=4,Y45,0)</f>
        <v>0</v>
      </c>
      <c r="W45" s="89">
        <f>IF(INT(O45/100)=5,Y45,0)</f>
        <v>0</v>
      </c>
      <c r="X45" s="89">
        <f>IF(INT(O45/100)=6,Y45,0)</f>
        <v>0</v>
      </c>
      <c r="Y45" s="78">
        <v>10</v>
      </c>
    </row>
    <row r="46" spans="1:25" ht="16.5" thickBot="1">
      <c r="A46" s="86">
        <f>IF(I46=1,F46,0)</f>
        <v>8</v>
      </c>
      <c r="B46" s="86">
        <f>IF(I46=3,F46,0)</f>
        <v>0</v>
      </c>
      <c r="C46" s="86">
        <f>IF(I46=4,F46,0)</f>
        <v>0</v>
      </c>
      <c r="D46" s="86">
        <f>IF(I46=5,F46,0)</f>
        <v>0</v>
      </c>
      <c r="E46" s="86">
        <f>IF(I46=6,F46,0)</f>
        <v>0</v>
      </c>
      <c r="F46" s="90">
        <v>8</v>
      </c>
      <c r="H46" s="111">
        <v>2</v>
      </c>
      <c r="I46" s="85">
        <v>1</v>
      </c>
      <c r="J46" s="94" t="str">
        <f>LOOKUP(I46,Name!A$2:B1936)</f>
        <v>Royal Sutton Coldfield</v>
      </c>
      <c r="K46" s="174">
        <v>50.9</v>
      </c>
      <c r="L46" s="102"/>
      <c r="M46" s="235" t="s">
        <v>151</v>
      </c>
      <c r="N46" s="93">
        <v>2</v>
      </c>
      <c r="O46" s="85">
        <v>640</v>
      </c>
      <c r="P46" s="94" t="str">
        <f>LOOKUP(O46,Name!A$2:B1943)</f>
        <v>Will Sands</v>
      </c>
      <c r="Q46" s="182">
        <v>5.75</v>
      </c>
      <c r="R46" s="102"/>
      <c r="S46" s="56"/>
      <c r="T46" s="89">
        <f>IF(INT(O46/100)=1,Y46,0)</f>
        <v>0</v>
      </c>
      <c r="U46" s="89">
        <f>IF(INT(O46/100)=3,Y46,0)</f>
        <v>0</v>
      </c>
      <c r="V46" s="89">
        <f>IF(INT(O46/100)=4,Y46,0)</f>
        <v>0</v>
      </c>
      <c r="W46" s="89">
        <f>IF(INT(O46/100)=5,Y46,0)</f>
        <v>0</v>
      </c>
      <c r="X46" s="89">
        <f>IF(INT(O46/100)=6,Y46,0)</f>
        <v>8</v>
      </c>
      <c r="Y46" s="78">
        <v>8</v>
      </c>
    </row>
    <row r="47" spans="1:25" ht="16.5" thickBot="1">
      <c r="A47" s="86">
        <f>IF(I47=1,F47,0)</f>
        <v>0</v>
      </c>
      <c r="B47" s="86">
        <f>IF(I47=3,F47,0)</f>
        <v>6</v>
      </c>
      <c r="C47" s="86">
        <f>IF(I47=4,F47,0)</f>
        <v>0</v>
      </c>
      <c r="D47" s="86">
        <f>IF(I47=5,F47,0)</f>
        <v>0</v>
      </c>
      <c r="E47" s="86">
        <f>IF(I47=6,F47,0)</f>
        <v>0</v>
      </c>
      <c r="F47" s="90">
        <v>6</v>
      </c>
      <c r="H47" s="111">
        <v>3</v>
      </c>
      <c r="I47" s="85">
        <v>3</v>
      </c>
      <c r="J47" s="94" t="str">
        <f>LOOKUP(I47,Name!A$2:B1937)</f>
        <v>Birchfield Harriers</v>
      </c>
      <c r="K47" s="174">
        <v>61.6</v>
      </c>
      <c r="L47" s="102"/>
      <c r="M47" s="235" t="s">
        <v>151</v>
      </c>
      <c r="N47" s="93">
        <v>3</v>
      </c>
      <c r="O47" s="85">
        <v>355</v>
      </c>
      <c r="P47" s="94" t="str">
        <f>LOOKUP(O47,Name!A$2:B1944)</f>
        <v>Charles Worrall</v>
      </c>
      <c r="Q47" s="182">
        <v>5.5</v>
      </c>
      <c r="R47" s="102"/>
      <c r="S47" s="56"/>
      <c r="T47" s="89">
        <f>IF(INT(O47/100)=1,Y47,0)</f>
        <v>0</v>
      </c>
      <c r="U47" s="89">
        <f>IF(INT(O47/100)=3,Y47,0)</f>
        <v>6</v>
      </c>
      <c r="V47" s="89">
        <f>IF(INT(O47/100)=4,Y47,0)</f>
        <v>0</v>
      </c>
      <c r="W47" s="89">
        <f>IF(INT(O47/100)=5,Y47,0)</f>
        <v>0</v>
      </c>
      <c r="X47" s="89">
        <f>IF(INT(O47/100)=6,Y47,0)</f>
        <v>0</v>
      </c>
      <c r="Y47" s="78">
        <v>6</v>
      </c>
    </row>
    <row r="48" spans="1:25" ht="16.5" thickBot="1">
      <c r="A48" s="86">
        <f>IF(I48=1,F48,0)</f>
        <v>0</v>
      </c>
      <c r="B48" s="86">
        <f>IF(I48=3,F48,0)</f>
        <v>0</v>
      </c>
      <c r="C48" s="86">
        <f>IF(I48=4,F48,0)</f>
        <v>0</v>
      </c>
      <c r="D48" s="86">
        <f>IF(I48=5,F48,0)</f>
        <v>0</v>
      </c>
      <c r="E48" s="86">
        <f>IF(I48=6,F48,0)</f>
        <v>0</v>
      </c>
      <c r="F48" s="90">
        <v>4</v>
      </c>
      <c r="H48" s="111">
        <v>4</v>
      </c>
      <c r="I48" s="85"/>
      <c r="J48" s="94" t="e">
        <f>LOOKUP(I48,Name!A$2:B1938)</f>
        <v>#N/A</v>
      </c>
      <c r="K48" s="174"/>
      <c r="L48" s="102"/>
      <c r="M48" s="235" t="s">
        <v>151</v>
      </c>
      <c r="N48" s="93">
        <v>4</v>
      </c>
      <c r="O48" s="85">
        <v>434</v>
      </c>
      <c r="P48" s="94" t="str">
        <f>LOOKUP(O48,Name!A$2:B1945)</f>
        <v>Hamish Gordon</v>
      </c>
      <c r="Q48" s="182">
        <v>4.25</v>
      </c>
      <c r="R48" s="102"/>
      <c r="S48" s="56"/>
      <c r="T48" s="89">
        <f>IF(INT(O48/100)=1,Y48,0)</f>
        <v>0</v>
      </c>
      <c r="U48" s="89">
        <f>IF(INT(O48/100)=3,Y48,0)</f>
        <v>0</v>
      </c>
      <c r="V48" s="89">
        <f>IF(INT(O48/100)=4,Y48,0)</f>
        <v>4</v>
      </c>
      <c r="W48" s="89">
        <f>IF(INT(O48/100)=5,Y48,0)</f>
        <v>0</v>
      </c>
      <c r="X48" s="89">
        <f>IF(INT(O48/100)=6,Y48,0)</f>
        <v>0</v>
      </c>
      <c r="Y48" s="78">
        <v>4</v>
      </c>
    </row>
    <row r="49" spans="1:25" ht="16.5" thickBot="1">
      <c r="A49" s="86">
        <f>IF(I49=1,F49,0)</f>
        <v>0</v>
      </c>
      <c r="B49" s="86">
        <f>IF(I49=3,F49,0)</f>
        <v>0</v>
      </c>
      <c r="C49" s="86">
        <f>IF(I49=4,F49,0)</f>
        <v>0</v>
      </c>
      <c r="D49" s="86">
        <f>IF(I49=5,F49,0)</f>
        <v>0</v>
      </c>
      <c r="E49" s="86">
        <f>IF(I49=6,F49,0)</f>
        <v>0</v>
      </c>
      <c r="F49" s="90">
        <v>2</v>
      </c>
      <c r="H49" s="111">
        <v>5</v>
      </c>
      <c r="I49" s="85"/>
      <c r="J49" s="94" t="e">
        <f>LOOKUP(I49,Name!A$2:B1939)</f>
        <v>#N/A</v>
      </c>
      <c r="K49" s="174"/>
      <c r="L49" s="102"/>
      <c r="M49" s="235" t="s">
        <v>151</v>
      </c>
      <c r="N49" s="93">
        <v>5</v>
      </c>
      <c r="O49" s="85"/>
      <c r="P49" s="94" t="e">
        <f>LOOKUP(O49,Name!A$2:B1946)</f>
        <v>#N/A</v>
      </c>
      <c r="Q49" s="182"/>
      <c r="R49" s="102"/>
      <c r="S49" s="56"/>
      <c r="T49" s="89">
        <f>IF(INT(O49/100)=1,Y49,0)</f>
        <v>0</v>
      </c>
      <c r="U49" s="89">
        <f>IF(INT(O49/100)=3,Y49,0)</f>
        <v>0</v>
      </c>
      <c r="V49" s="89">
        <f>IF(INT(O49/100)=4,Y49,0)</f>
        <v>0</v>
      </c>
      <c r="W49" s="89">
        <f>IF(INT(O49/100)=5,Y49,0)</f>
        <v>0</v>
      </c>
      <c r="X49" s="89">
        <f>IF(INT(O49/100)=6,Y49,0)</f>
        <v>0</v>
      </c>
      <c r="Y49" s="78">
        <v>2</v>
      </c>
    </row>
    <row r="50" spans="1:25" ht="16.5" thickBot="1">
      <c r="A50" s="87"/>
      <c r="B50" s="87"/>
      <c r="C50" s="87"/>
      <c r="D50" s="87"/>
      <c r="E50" s="87"/>
      <c r="F50" s="88" t="s">
        <v>75</v>
      </c>
      <c r="H50" s="101"/>
      <c r="I50" s="95"/>
      <c r="J50" s="94"/>
      <c r="K50" s="315"/>
      <c r="L50" s="102"/>
      <c r="M50" s="235" t="s">
        <v>151</v>
      </c>
      <c r="N50" s="101"/>
      <c r="O50" s="95"/>
      <c r="P50" s="94"/>
      <c r="Q50" s="94"/>
      <c r="R50" s="102"/>
      <c r="S50" s="56"/>
      <c r="T50" s="103"/>
      <c r="U50" s="87"/>
      <c r="V50" s="87"/>
      <c r="W50" s="87"/>
      <c r="X50" s="87"/>
      <c r="Y50" s="88" t="s">
        <v>75</v>
      </c>
    </row>
    <row r="51" spans="1:25" ht="16.5" thickBot="1">
      <c r="A51" s="80" t="s">
        <v>65</v>
      </c>
      <c r="B51" s="81" t="s">
        <v>67</v>
      </c>
      <c r="C51" s="82" t="s">
        <v>69</v>
      </c>
      <c r="D51" s="83" t="s">
        <v>71</v>
      </c>
      <c r="E51" s="84" t="s">
        <v>73</v>
      </c>
      <c r="H51" s="233" t="s">
        <v>87</v>
      </c>
      <c r="I51" s="100">
        <v>7.1</v>
      </c>
      <c r="J51" s="95" t="s">
        <v>88</v>
      </c>
      <c r="K51" s="316"/>
      <c r="L51" s="102"/>
      <c r="M51" s="235" t="s">
        <v>151</v>
      </c>
      <c r="N51" s="233" t="s">
        <v>92</v>
      </c>
      <c r="O51" s="95"/>
      <c r="P51" s="95" t="s">
        <v>94</v>
      </c>
      <c r="Q51" s="95"/>
      <c r="R51" s="102"/>
      <c r="S51" s="56"/>
      <c r="T51" s="80" t="s">
        <v>65</v>
      </c>
      <c r="U51" s="81" t="s">
        <v>67</v>
      </c>
      <c r="V51" s="82" t="s">
        <v>69</v>
      </c>
      <c r="W51" s="83" t="s">
        <v>71</v>
      </c>
      <c r="X51" s="84" t="s">
        <v>73</v>
      </c>
    </row>
    <row r="52" spans="1:25" ht="16.5" thickBot="1">
      <c r="A52" s="86">
        <f>IF(I52=1,F52,0)</f>
        <v>0</v>
      </c>
      <c r="B52" s="86">
        <f>IF(I52=3,F52,0)</f>
        <v>0</v>
      </c>
      <c r="C52" s="86">
        <f>IF(I52=4,F52,0)</f>
        <v>0</v>
      </c>
      <c r="D52" s="86">
        <f>IF(I52=5,F52,0)</f>
        <v>0</v>
      </c>
      <c r="E52" s="86">
        <f>IF(I52=6,F52,0)</f>
        <v>10</v>
      </c>
      <c r="F52" s="90">
        <v>10</v>
      </c>
      <c r="H52" s="111">
        <v>1</v>
      </c>
      <c r="I52" s="85">
        <v>6</v>
      </c>
      <c r="J52" s="94" t="str">
        <f>LOOKUP(I52,Name!A$2:B1942)</f>
        <v>Solihull &amp; Small Heath</v>
      </c>
      <c r="K52" s="174">
        <v>50.1</v>
      </c>
      <c r="L52" s="102"/>
      <c r="M52" s="235" t="s">
        <v>151</v>
      </c>
      <c r="N52" s="93">
        <v>1</v>
      </c>
      <c r="O52" s="85">
        <v>641</v>
      </c>
      <c r="P52" s="94" t="str">
        <f>LOOKUP(O52,Name!A$2:B1949)</f>
        <v>Joe Masterson</v>
      </c>
      <c r="Q52" s="182">
        <v>5</v>
      </c>
      <c r="R52" s="102"/>
      <c r="S52" s="56"/>
      <c r="T52" s="89">
        <f>IF(INT(O52/100)=1,Y52,0)</f>
        <v>0</v>
      </c>
      <c r="U52" s="89">
        <f>IF(INT(O52/100)=3,Y52,0)</f>
        <v>0</v>
      </c>
      <c r="V52" s="89">
        <f>IF(INT(O52/100)=4,Y52,0)</f>
        <v>0</v>
      </c>
      <c r="W52" s="89">
        <f>IF(INT(O52/100)=5,Y52,0)</f>
        <v>0</v>
      </c>
      <c r="X52" s="89">
        <f>IF(INT(O52/100)=6,Y52,0)</f>
        <v>10</v>
      </c>
      <c r="Y52" s="78">
        <v>10</v>
      </c>
    </row>
    <row r="53" spans="1:25" ht="16.5" thickBot="1">
      <c r="A53" s="86">
        <f>IF(I53=1,F53,0)</f>
        <v>8</v>
      </c>
      <c r="B53" s="86">
        <f>IF(I53=3,F53,0)</f>
        <v>0</v>
      </c>
      <c r="C53" s="86">
        <f>IF(I53=4,F53,0)</f>
        <v>0</v>
      </c>
      <c r="D53" s="86">
        <f>IF(I53=5,F53,0)</f>
        <v>0</v>
      </c>
      <c r="E53" s="86">
        <f>IF(I53=6,F53,0)</f>
        <v>0</v>
      </c>
      <c r="F53" s="90">
        <v>8</v>
      </c>
      <c r="H53" s="111">
        <v>2</v>
      </c>
      <c r="I53" s="85">
        <v>1</v>
      </c>
      <c r="J53" s="94" t="str">
        <f>LOOKUP(I53,Name!A$2:B1943)</f>
        <v>Royal Sutton Coldfield</v>
      </c>
      <c r="K53" s="174">
        <v>52.4</v>
      </c>
      <c r="L53" s="102"/>
      <c r="M53" s="235" t="s">
        <v>151</v>
      </c>
      <c r="N53" s="93">
        <v>2</v>
      </c>
      <c r="O53" s="85">
        <v>362</v>
      </c>
      <c r="P53" s="94" t="str">
        <f>LOOKUP(O53,Name!A$2:B1950)</f>
        <v>Kofi Bennett</v>
      </c>
      <c r="Q53" s="182">
        <v>4.25</v>
      </c>
      <c r="R53" s="102"/>
      <c r="S53" s="56"/>
      <c r="T53" s="89">
        <f>IF(INT(O53/100)=1,Y53,0)</f>
        <v>0</v>
      </c>
      <c r="U53" s="89">
        <f>IF(INT(O53/100)=3,Y53,0)</f>
        <v>8</v>
      </c>
      <c r="V53" s="89">
        <f>IF(INT(O53/100)=4,Y53,0)</f>
        <v>0</v>
      </c>
      <c r="W53" s="89">
        <f>IF(INT(O53/100)=5,Y53,0)</f>
        <v>0</v>
      </c>
      <c r="X53" s="89">
        <f>IF(INT(O53/100)=6,Y53,0)</f>
        <v>0</v>
      </c>
      <c r="Y53" s="78">
        <v>8</v>
      </c>
    </row>
    <row r="54" spans="1:25" ht="16.5" thickBot="1">
      <c r="A54" s="86">
        <f>IF(I54=1,F54,0)</f>
        <v>0</v>
      </c>
      <c r="B54" s="86">
        <f>IF(I54=3,F54,0)</f>
        <v>6</v>
      </c>
      <c r="C54" s="86">
        <f>IF(I54=4,F54,0)</f>
        <v>0</v>
      </c>
      <c r="D54" s="86">
        <f>IF(I54=5,F54,0)</f>
        <v>0</v>
      </c>
      <c r="E54" s="86">
        <f>IF(I54=6,F54,0)</f>
        <v>0</v>
      </c>
      <c r="F54" s="90">
        <v>6</v>
      </c>
      <c r="H54" s="111">
        <v>3</v>
      </c>
      <c r="I54" s="85">
        <v>3</v>
      </c>
      <c r="J54" s="94" t="str">
        <f>LOOKUP(I54,Name!A$2:B1944)</f>
        <v>Birchfield Harriers</v>
      </c>
      <c r="K54" s="174">
        <v>53.3</v>
      </c>
      <c r="L54" s="102"/>
      <c r="M54" s="235" t="s">
        <v>151</v>
      </c>
      <c r="N54" s="93">
        <v>3</v>
      </c>
      <c r="O54" s="85">
        <v>118</v>
      </c>
      <c r="P54" s="94" t="str">
        <f>LOOKUP(O54,Name!A$2:B1951)</f>
        <v>Zak O'Byrne</v>
      </c>
      <c r="Q54" s="182">
        <v>3.25</v>
      </c>
      <c r="R54" s="102"/>
      <c r="S54" s="56"/>
      <c r="T54" s="89">
        <f>IF(INT(O54/100)=1,Y54,0)</f>
        <v>6</v>
      </c>
      <c r="U54" s="89">
        <f>IF(INT(O54/100)=3,Y54,0)</f>
        <v>0</v>
      </c>
      <c r="V54" s="89">
        <f>IF(INT(O54/100)=4,Y54,0)</f>
        <v>0</v>
      </c>
      <c r="W54" s="89">
        <f>IF(INT(O54/100)=5,Y54,0)</f>
        <v>0</v>
      </c>
      <c r="X54" s="89">
        <f>IF(INT(O54/100)=6,Y54,0)</f>
        <v>0</v>
      </c>
      <c r="Y54" s="78">
        <v>6</v>
      </c>
    </row>
    <row r="55" spans="1:25" ht="16.5" thickBot="1">
      <c r="A55" s="86">
        <f>IF(I55=1,F55,0)</f>
        <v>0</v>
      </c>
      <c r="B55" s="86">
        <f>IF(I55=3,F55,0)</f>
        <v>0</v>
      </c>
      <c r="C55" s="86">
        <f>IF(I55=4,F55,0)</f>
        <v>4</v>
      </c>
      <c r="D55" s="86">
        <f>IF(I55=5,F55,0)</f>
        <v>0</v>
      </c>
      <c r="E55" s="86">
        <f>IF(I55=6,F55,0)</f>
        <v>0</v>
      </c>
      <c r="F55" s="90">
        <v>4</v>
      </c>
      <c r="H55" s="111">
        <v>4</v>
      </c>
      <c r="I55" s="85">
        <v>4</v>
      </c>
      <c r="J55" s="94" t="str">
        <f>LOOKUP(I55,Name!A$2:B1945)</f>
        <v>Halesowen C&amp;AC</v>
      </c>
      <c r="K55" s="174">
        <v>56.8</v>
      </c>
      <c r="L55" s="102"/>
      <c r="M55" s="235" t="s">
        <v>151</v>
      </c>
      <c r="N55" s="93">
        <v>4</v>
      </c>
      <c r="O55" s="85"/>
      <c r="P55" s="94" t="e">
        <f>LOOKUP(O55,Name!A$2:B1952)</f>
        <v>#N/A</v>
      </c>
      <c r="Q55" s="182"/>
      <c r="R55" s="102"/>
      <c r="S55" s="56"/>
      <c r="T55" s="89">
        <f>IF(INT(O55/100)=1,Y55,0)</f>
        <v>0</v>
      </c>
      <c r="U55" s="89">
        <f>IF(INT(O55/100)=3,Y55,0)</f>
        <v>0</v>
      </c>
      <c r="V55" s="89">
        <f>IF(INT(O55/100)=4,Y55,0)</f>
        <v>0</v>
      </c>
      <c r="W55" s="89">
        <f>IF(INT(O55/100)=5,Y55,0)</f>
        <v>0</v>
      </c>
      <c r="X55" s="89">
        <f>IF(INT(O55/100)=6,Y55,0)</f>
        <v>0</v>
      </c>
      <c r="Y55" s="78">
        <v>4</v>
      </c>
    </row>
    <row r="56" spans="1:25" ht="16.5" thickBot="1">
      <c r="A56" s="86">
        <f>IF(I56=1,F56,0)</f>
        <v>0</v>
      </c>
      <c r="B56" s="86">
        <f>IF(I56=3,F56,0)</f>
        <v>0</v>
      </c>
      <c r="C56" s="86">
        <f>IF(I56=4,F56,0)</f>
        <v>0</v>
      </c>
      <c r="D56" s="86">
        <f>IF(I56=5,F56,0)</f>
        <v>0</v>
      </c>
      <c r="E56" s="86">
        <f>IF(I56=6,F56,0)</f>
        <v>0</v>
      </c>
      <c r="F56" s="90">
        <v>2</v>
      </c>
      <c r="H56" s="113">
        <v>5</v>
      </c>
      <c r="I56" s="98"/>
      <c r="J56" s="99" t="e">
        <f>LOOKUP(I56,Name!A$2:B1946)</f>
        <v>#N/A</v>
      </c>
      <c r="K56" s="317"/>
      <c r="L56" s="107"/>
      <c r="M56" s="235" t="s">
        <v>151</v>
      </c>
      <c r="N56" s="97">
        <v>5</v>
      </c>
      <c r="O56" s="98"/>
      <c r="P56" s="99" t="e">
        <f>LOOKUP(O56,Name!A$2:B1953)</f>
        <v>#N/A</v>
      </c>
      <c r="Q56" s="314"/>
      <c r="R56" s="107"/>
      <c r="S56" s="56"/>
      <c r="T56" s="89">
        <f>IF(INT(O56/100)=1,Y56,0)</f>
        <v>0</v>
      </c>
      <c r="U56" s="89">
        <f>IF(INT(O56/100)=3,Y56,0)</f>
        <v>0</v>
      </c>
      <c r="V56" s="89">
        <f>IF(INT(O56/100)=4,Y56,0)</f>
        <v>0</v>
      </c>
      <c r="W56" s="89">
        <f>IF(INT(O56/100)=5,Y56,0)</f>
        <v>0</v>
      </c>
      <c r="X56" s="89">
        <f>IF(INT(O56/100)=6,Y56,0)</f>
        <v>0</v>
      </c>
      <c r="Y56" s="78">
        <v>2</v>
      </c>
    </row>
    <row r="57" spans="1:25" ht="16.5" thickBot="1">
      <c r="A57" s="87"/>
      <c r="B57" s="87"/>
      <c r="C57" s="87"/>
      <c r="D57" s="87"/>
      <c r="E57" s="87"/>
      <c r="F57" s="88" t="s">
        <v>75</v>
      </c>
      <c r="H57" s="79"/>
      <c r="I57" s="79"/>
      <c r="J57" s="91"/>
      <c r="K57" s="91"/>
      <c r="L57" s="91"/>
      <c r="M57" s="235" t="s">
        <v>151</v>
      </c>
      <c r="N57" s="79"/>
      <c r="O57" s="79"/>
      <c r="P57" s="91"/>
      <c r="Q57" s="91"/>
      <c r="R57" s="91"/>
      <c r="T57" s="87"/>
      <c r="U57" s="87"/>
      <c r="V57" s="87"/>
      <c r="W57" s="87"/>
      <c r="X57" s="87"/>
      <c r="Y57" s="88" t="s">
        <v>75</v>
      </c>
    </row>
    <row r="58" spans="1:25" ht="16.5" thickBot="1">
      <c r="A58" s="80" t="s">
        <v>65</v>
      </c>
      <c r="B58" s="81" t="s">
        <v>67</v>
      </c>
      <c r="C58" s="82" t="s">
        <v>69</v>
      </c>
      <c r="D58" s="83" t="s">
        <v>71</v>
      </c>
      <c r="E58" s="84" t="s">
        <v>73</v>
      </c>
      <c r="H58" s="232" t="s">
        <v>132</v>
      </c>
      <c r="I58" s="108"/>
      <c r="J58" s="92" t="s">
        <v>129</v>
      </c>
      <c r="K58" s="92"/>
      <c r="L58" s="104"/>
      <c r="M58" s="235" t="s">
        <v>151</v>
      </c>
      <c r="N58" s="232" t="s">
        <v>133</v>
      </c>
      <c r="O58" s="108"/>
      <c r="P58" s="92" t="s">
        <v>130</v>
      </c>
      <c r="Q58" s="92"/>
      <c r="R58" s="104"/>
      <c r="S58" s="56"/>
      <c r="T58" s="80" t="s">
        <v>65</v>
      </c>
      <c r="U58" s="81" t="s">
        <v>67</v>
      </c>
      <c r="V58" s="82" t="s">
        <v>69</v>
      </c>
      <c r="W58" s="83" t="s">
        <v>71</v>
      </c>
      <c r="X58" s="84" t="s">
        <v>73</v>
      </c>
    </row>
    <row r="59" spans="1:25" ht="16.5" thickBot="1">
      <c r="A59" s="89">
        <f>IF(INT(I59/100)=1,F59,0)</f>
        <v>0</v>
      </c>
      <c r="B59" s="89">
        <f>IF(INT(I59/100)=3,F59,0)</f>
        <v>0</v>
      </c>
      <c r="C59" s="89">
        <f>IF(INT(I59/100)=4,F59,0)</f>
        <v>0</v>
      </c>
      <c r="D59" s="89">
        <f>IF(INT(I59/100)=5,F59,0)</f>
        <v>0</v>
      </c>
      <c r="E59" s="89">
        <f>IF(INT(I59/100)=6,F59,0)</f>
        <v>10</v>
      </c>
      <c r="F59" s="78">
        <v>10</v>
      </c>
      <c r="H59" s="93">
        <v>1</v>
      </c>
      <c r="I59" s="85">
        <v>642</v>
      </c>
      <c r="J59" s="94" t="str">
        <f>LOOKUP(I59,Name!A$2:B1949)</f>
        <v>Ben Steele</v>
      </c>
      <c r="K59" s="87">
        <v>53</v>
      </c>
      <c r="L59" s="102"/>
      <c r="M59" s="235" t="s">
        <v>151</v>
      </c>
      <c r="N59" s="93">
        <v>1</v>
      </c>
      <c r="O59" s="85">
        <v>638</v>
      </c>
      <c r="P59" s="94" t="str">
        <f>LOOKUP(O59,Name!A$2:B1956)</f>
        <v>James Lund</v>
      </c>
      <c r="Q59" s="87">
        <v>53</v>
      </c>
      <c r="R59" s="102"/>
      <c r="S59" s="56"/>
      <c r="T59" s="89">
        <f>IF(INT(O59/100)=1,Y59,0)</f>
        <v>0</v>
      </c>
      <c r="U59" s="89">
        <f>IF(INT(O59/100)=3,Y59,0)</f>
        <v>0</v>
      </c>
      <c r="V59" s="89">
        <f>IF(INT(O59/100)=4,Y59,0)</f>
        <v>0</v>
      </c>
      <c r="W59" s="89">
        <f>IF(INT(O59/100)=5,Y59,0)</f>
        <v>0</v>
      </c>
      <c r="X59" s="89">
        <f>IF(INT(O59/100)=6,Y59,0)</f>
        <v>10</v>
      </c>
      <c r="Y59" s="78">
        <v>10</v>
      </c>
    </row>
    <row r="60" spans="1:25" ht="16.5" thickBot="1">
      <c r="A60" s="89">
        <f>IF(INT(I60/100)=1,F60,0)</f>
        <v>0</v>
      </c>
      <c r="B60" s="89">
        <f>IF(INT(I60/100)=3,F60,0)</f>
        <v>8</v>
      </c>
      <c r="C60" s="89">
        <f>IF(INT(I60/100)=4,F60,0)</f>
        <v>0</v>
      </c>
      <c r="D60" s="89">
        <f>IF(INT(I60/100)=5,F60,0)</f>
        <v>0</v>
      </c>
      <c r="E60" s="89">
        <f>IF(INT(I60/100)=6,F60,0)</f>
        <v>0</v>
      </c>
      <c r="F60" s="78">
        <v>8</v>
      </c>
      <c r="H60" s="93">
        <v>2</v>
      </c>
      <c r="I60" s="85">
        <v>354</v>
      </c>
      <c r="J60" s="94" t="str">
        <f>LOOKUP(I60,Name!A$2:B1950)</f>
        <v>Ethan Bishop</v>
      </c>
      <c r="K60" s="87">
        <v>47</v>
      </c>
      <c r="L60" s="102"/>
      <c r="M60" s="235" t="s">
        <v>151</v>
      </c>
      <c r="N60" s="93">
        <v>2</v>
      </c>
      <c r="O60" s="85">
        <v>355</v>
      </c>
      <c r="P60" s="94" t="str">
        <f>LOOKUP(O60,Name!A$2:B1957)</f>
        <v>Charles Worrall</v>
      </c>
      <c r="Q60" s="87">
        <v>44</v>
      </c>
      <c r="R60" s="102"/>
      <c r="S60" s="56"/>
      <c r="T60" s="89">
        <f>IF(INT(O60/100)=1,Y60,0)</f>
        <v>0</v>
      </c>
      <c r="U60" s="89">
        <f>IF(INT(O60/100)=3,Y60,0)</f>
        <v>8</v>
      </c>
      <c r="V60" s="89">
        <f>IF(INT(O60/100)=4,Y60,0)</f>
        <v>0</v>
      </c>
      <c r="W60" s="89">
        <f>IF(INT(O60/100)=5,Y60,0)</f>
        <v>0</v>
      </c>
      <c r="X60" s="89">
        <f>IF(INT(O60/100)=6,Y60,0)</f>
        <v>0</v>
      </c>
      <c r="Y60" s="78">
        <v>8</v>
      </c>
    </row>
    <row r="61" spans="1:25" ht="16.5" thickBot="1">
      <c r="A61" s="89">
        <f>IF(INT(I61/100)=1,F61,0)</f>
        <v>0</v>
      </c>
      <c r="B61" s="89">
        <f>IF(INT(I61/100)=3,F61,0)</f>
        <v>0</v>
      </c>
      <c r="C61" s="89">
        <f>IF(INT(I61/100)=4,F61,0)</f>
        <v>6</v>
      </c>
      <c r="D61" s="89">
        <f>IF(INT(I61/100)=5,F61,0)</f>
        <v>0</v>
      </c>
      <c r="E61" s="89">
        <f>IF(INT(I61/100)=6,F61,0)</f>
        <v>0</v>
      </c>
      <c r="F61" s="78">
        <v>6</v>
      </c>
      <c r="H61" s="93">
        <v>3</v>
      </c>
      <c r="I61" s="85">
        <v>430</v>
      </c>
      <c r="J61" s="94" t="str">
        <f>LOOKUP(I61,Name!A$2:B1951)</f>
        <v>George Allen</v>
      </c>
      <c r="K61" s="87">
        <v>46</v>
      </c>
      <c r="L61" s="102"/>
      <c r="M61" s="235" t="s">
        <v>151</v>
      </c>
      <c r="N61" s="93">
        <v>3</v>
      </c>
      <c r="O61" s="85">
        <v>433</v>
      </c>
      <c r="P61" s="94" t="str">
        <f>LOOKUP(O61,Name!A$2:B1958)</f>
        <v>Rio Cox</v>
      </c>
      <c r="Q61" s="87">
        <v>40</v>
      </c>
      <c r="R61" s="102"/>
      <c r="S61" s="56"/>
      <c r="T61" s="89">
        <f>IF(INT(O61/100)=1,Y61,0)</f>
        <v>0</v>
      </c>
      <c r="U61" s="89">
        <f>IF(INT(O61/100)=3,Y61,0)</f>
        <v>0</v>
      </c>
      <c r="V61" s="89">
        <f>IF(INT(O61/100)=4,Y61,0)</f>
        <v>6</v>
      </c>
      <c r="W61" s="89">
        <f>IF(INT(O61/100)=5,Y61,0)</f>
        <v>0</v>
      </c>
      <c r="X61" s="89">
        <f>IF(INT(O61/100)=6,Y61,0)</f>
        <v>0</v>
      </c>
      <c r="Y61" s="78">
        <v>6</v>
      </c>
    </row>
    <row r="62" spans="1:25" ht="16.5" thickBot="1">
      <c r="A62" s="89">
        <f>IF(INT(I62/100)=1,F62,0)</f>
        <v>0</v>
      </c>
      <c r="B62" s="89">
        <f>IF(INT(I62/100)=3,F62,0)</f>
        <v>0</v>
      </c>
      <c r="C62" s="89">
        <f>IF(INT(I62/100)=4,F62,0)</f>
        <v>0</v>
      </c>
      <c r="D62" s="89">
        <f>IF(INT(I62/100)=5,F62,0)</f>
        <v>0</v>
      </c>
      <c r="E62" s="89">
        <f>IF(INT(I62/100)=6,F62,0)</f>
        <v>0</v>
      </c>
      <c r="F62" s="78">
        <v>4</v>
      </c>
      <c r="H62" s="93">
        <v>4</v>
      </c>
      <c r="I62" s="85"/>
      <c r="J62" s="94" t="e">
        <f>LOOKUP(I62,Name!A$2:B1952)</f>
        <v>#N/A</v>
      </c>
      <c r="K62" s="87"/>
      <c r="L62" s="102"/>
      <c r="M62" s="235" t="s">
        <v>151</v>
      </c>
      <c r="N62" s="93">
        <v>4</v>
      </c>
      <c r="O62" s="85"/>
      <c r="P62" s="94" t="e">
        <f>LOOKUP(O62,Name!A$2:B1959)</f>
        <v>#N/A</v>
      </c>
      <c r="Q62" s="87"/>
      <c r="R62" s="102"/>
      <c r="S62" s="56"/>
      <c r="T62" s="89">
        <f>IF(INT(O62/100)=1,Y62,0)</f>
        <v>0</v>
      </c>
      <c r="U62" s="89">
        <f>IF(INT(O62/100)=3,Y62,0)</f>
        <v>0</v>
      </c>
      <c r="V62" s="89">
        <f>IF(INT(O62/100)=4,Y62,0)</f>
        <v>0</v>
      </c>
      <c r="W62" s="89">
        <f>IF(INT(O62/100)=5,Y62,0)</f>
        <v>0</v>
      </c>
      <c r="X62" s="89">
        <f>IF(INT(O62/100)=6,Y62,0)</f>
        <v>0</v>
      </c>
      <c r="Y62" s="78">
        <v>4</v>
      </c>
    </row>
    <row r="63" spans="1:25" ht="16.5" thickBot="1">
      <c r="A63" s="89">
        <f>IF(INT(I63/100)=1,F63,0)</f>
        <v>0</v>
      </c>
      <c r="B63" s="89">
        <f>IF(INT(I63/100)=3,F63,0)</f>
        <v>0</v>
      </c>
      <c r="C63" s="89">
        <f>IF(INT(I63/100)=4,F63,0)</f>
        <v>0</v>
      </c>
      <c r="D63" s="89">
        <f>IF(INT(I63/100)=5,F63,0)</f>
        <v>0</v>
      </c>
      <c r="E63" s="89">
        <f>IF(INT(I63/100)=6,F63,0)</f>
        <v>0</v>
      </c>
      <c r="F63" s="78">
        <v>2</v>
      </c>
      <c r="H63" s="93">
        <v>5</v>
      </c>
      <c r="I63" s="85"/>
      <c r="J63" s="94" t="e">
        <f>LOOKUP(I63,Name!A$2:B1953)</f>
        <v>#N/A</v>
      </c>
      <c r="K63" s="87"/>
      <c r="L63" s="102"/>
      <c r="M63" s="235" t="s">
        <v>151</v>
      </c>
      <c r="N63" s="93">
        <v>5</v>
      </c>
      <c r="O63" s="85"/>
      <c r="P63" s="94" t="e">
        <f>LOOKUP(O63,Name!A$2:B1960)</f>
        <v>#N/A</v>
      </c>
      <c r="Q63" s="87"/>
      <c r="R63" s="102"/>
      <c r="S63" s="56"/>
      <c r="T63" s="89">
        <f>IF(INT(O63/100)=1,Y63,0)</f>
        <v>0</v>
      </c>
      <c r="U63" s="89">
        <f>IF(INT(O63/100)=3,Y63,0)</f>
        <v>0</v>
      </c>
      <c r="V63" s="89">
        <f>IF(INT(O63/100)=4,Y63,0)</f>
        <v>0</v>
      </c>
      <c r="W63" s="89">
        <f>IF(INT(O63/100)=5,Y63,0)</f>
        <v>0</v>
      </c>
      <c r="X63" s="89">
        <f>IF(INT(O63/100)=6,Y63,0)</f>
        <v>0</v>
      </c>
      <c r="Y63" s="78">
        <v>2</v>
      </c>
    </row>
    <row r="64" spans="1:25" ht="16.5" thickBot="1">
      <c r="A64" s="87"/>
      <c r="B64" s="87"/>
      <c r="C64" s="87"/>
      <c r="D64" s="87"/>
      <c r="E64" s="87"/>
      <c r="F64" s="88" t="s">
        <v>75</v>
      </c>
      <c r="H64" s="105"/>
      <c r="I64" s="106"/>
      <c r="J64" s="99"/>
      <c r="K64" s="99"/>
      <c r="L64" s="107"/>
      <c r="M64" s="235" t="s">
        <v>151</v>
      </c>
      <c r="N64" s="105"/>
      <c r="O64" s="106"/>
      <c r="P64" s="99"/>
      <c r="Q64" s="99"/>
      <c r="R64" s="107"/>
      <c r="S64" s="56"/>
      <c r="T64" s="87"/>
      <c r="U64" s="87"/>
      <c r="V64" s="87"/>
      <c r="W64" s="87"/>
      <c r="X64" s="87"/>
      <c r="Y64" s="88" t="s">
        <v>75</v>
      </c>
    </row>
    <row r="71" spans="11:11">
      <c r="K71" s="55" t="s">
        <v>152</v>
      </c>
    </row>
  </sheetData>
  <sortState ref="I3:K7">
    <sortCondition descending="1" ref="K3:K7"/>
  </sortState>
  <mergeCells count="1">
    <mergeCell ref="H1:L1"/>
  </mergeCells>
  <phoneticPr fontId="4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topLeftCell="G1" zoomScaleNormal="100" workbookViewId="0">
      <selection activeCell="L71" sqref="L71"/>
    </sheetView>
  </sheetViews>
  <sheetFormatPr defaultRowHeight="15"/>
  <cols>
    <col min="1" max="5" width="5.7109375" style="3" customWidth="1"/>
    <col min="6" max="6" width="5.7109375" style="55" customWidth="1"/>
    <col min="7" max="7" width="2.42578125" style="55" customWidth="1"/>
    <col min="8" max="9" width="5.7109375" style="55" customWidth="1"/>
    <col min="10" max="10" width="23.28515625" style="55" customWidth="1"/>
    <col min="11" max="11" width="8.5703125" style="55" customWidth="1"/>
    <col min="12" max="12" width="5.7109375" style="55" customWidth="1"/>
    <col min="13" max="13" width="4.5703125" style="3" customWidth="1"/>
    <col min="14" max="14" width="6" style="55" customWidth="1"/>
    <col min="15" max="15" width="6.7109375" style="55" customWidth="1"/>
    <col min="16" max="16" width="24" style="3" customWidth="1"/>
    <col min="17" max="17" width="8.85546875" style="3" customWidth="1"/>
    <col min="18" max="18" width="4.5703125" style="3" customWidth="1"/>
    <col min="19" max="19" width="3.28515625" style="10" customWidth="1"/>
    <col min="20" max="24" width="5.7109375" style="3" customWidth="1"/>
    <col min="25" max="25" width="5.7109375" style="55" customWidth="1"/>
    <col min="26" max="16384" width="9.140625" style="3"/>
  </cols>
  <sheetData>
    <row r="1" spans="1:25" ht="16.5" thickBot="1">
      <c r="H1" s="781" t="s">
        <v>99</v>
      </c>
      <c r="I1" s="782"/>
      <c r="J1" s="782"/>
      <c r="K1" s="782"/>
      <c r="L1" s="783"/>
      <c r="M1" s="234" t="s">
        <v>150</v>
      </c>
      <c r="N1" s="223"/>
      <c r="O1" s="224"/>
      <c r="P1" s="224" t="s">
        <v>346</v>
      </c>
      <c r="Q1" s="224"/>
      <c r="R1" s="225"/>
      <c r="S1" s="124"/>
    </row>
    <row r="2" spans="1:25" ht="16.5" thickBot="1">
      <c r="A2" s="128" t="s">
        <v>65</v>
      </c>
      <c r="B2" s="140" t="s">
        <v>67</v>
      </c>
      <c r="C2" s="147" t="s">
        <v>69</v>
      </c>
      <c r="D2" s="154" t="s">
        <v>71</v>
      </c>
      <c r="E2" s="247" t="s">
        <v>73</v>
      </c>
      <c r="F2" s="248" t="s">
        <v>150</v>
      </c>
      <c r="H2" s="223"/>
      <c r="I2" s="224"/>
      <c r="J2" s="224" t="s">
        <v>100</v>
      </c>
      <c r="K2" s="224"/>
      <c r="L2" s="225"/>
      <c r="M2" s="234" t="s">
        <v>150</v>
      </c>
      <c r="N2" s="232" t="s">
        <v>124</v>
      </c>
      <c r="O2" s="218"/>
      <c r="P2" s="207" t="s">
        <v>95</v>
      </c>
      <c r="Q2" s="207"/>
      <c r="R2" s="213"/>
      <c r="S2" s="56"/>
      <c r="T2" s="80" t="s">
        <v>65</v>
      </c>
      <c r="U2" s="81" t="s">
        <v>67</v>
      </c>
      <c r="V2" s="82" t="s">
        <v>69</v>
      </c>
      <c r="W2" s="83" t="s">
        <v>71</v>
      </c>
      <c r="X2" s="84" t="s">
        <v>73</v>
      </c>
    </row>
    <row r="3" spans="1:25" ht="16.5" thickBot="1">
      <c r="A3" s="212">
        <f>SUM(A9:A64)</f>
        <v>36</v>
      </c>
      <c r="B3" s="209">
        <f>SUM(B9:B64)</f>
        <v>40</v>
      </c>
      <c r="C3" s="209">
        <f>SUM(C9:C64)</f>
        <v>34</v>
      </c>
      <c r="D3" s="209">
        <f>SUM(D9:D64)</f>
        <v>54</v>
      </c>
      <c r="E3" s="209">
        <f>SUM(E9:E64)</f>
        <v>74</v>
      </c>
      <c r="F3" s="222" t="s">
        <v>97</v>
      </c>
      <c r="H3" s="212" t="s">
        <v>291</v>
      </c>
      <c r="I3" s="224">
        <v>6</v>
      </c>
      <c r="J3" s="208" t="str">
        <f>LOOKUP(I3,Name!A$2:B1899)</f>
        <v>Solihull &amp; Small Heath</v>
      </c>
      <c r="K3" s="224">
        <f>E$5</f>
        <v>152</v>
      </c>
      <c r="L3" s="222"/>
      <c r="M3" s="234" t="s">
        <v>150</v>
      </c>
      <c r="N3" s="93">
        <v>1</v>
      </c>
      <c r="O3" s="85">
        <v>501</v>
      </c>
      <c r="P3" s="208" t="str">
        <f>LOOKUP(O3,Name!A$2:B1900)</f>
        <v>Mya Strachan</v>
      </c>
      <c r="Q3" s="182">
        <v>1.92</v>
      </c>
      <c r="R3" s="214"/>
      <c r="S3" s="56"/>
      <c r="T3" s="89">
        <f>IF(INT(O3/100)=1,Y3,0)</f>
        <v>0</v>
      </c>
      <c r="U3" s="89">
        <f>IF(INT(O3/100)=3,Y3,0)</f>
        <v>0</v>
      </c>
      <c r="V3" s="89">
        <f>IF(INT(O3/100)=4,Y3,0)</f>
        <v>0</v>
      </c>
      <c r="W3" s="89">
        <f>IF(INT(O3/100)=5,Y3,0)</f>
        <v>10</v>
      </c>
      <c r="X3" s="89">
        <f>IF(INT(O3/100)=6,Y3,0)</f>
        <v>0</v>
      </c>
      <c r="Y3" s="78">
        <v>10</v>
      </c>
    </row>
    <row r="4" spans="1:25" ht="16.5" thickBot="1">
      <c r="A4" s="212">
        <f>SUM(T2:T64)</f>
        <v>45</v>
      </c>
      <c r="B4" s="209">
        <f>SUM(U2:U64)</f>
        <v>38</v>
      </c>
      <c r="C4" s="209">
        <f>SUM(V2:V64)</f>
        <v>57</v>
      </c>
      <c r="D4" s="209">
        <f>SUM(W2:W64)</f>
        <v>40</v>
      </c>
      <c r="E4" s="209">
        <f>SUM(X2:X64)</f>
        <v>78</v>
      </c>
      <c r="F4" s="222" t="s">
        <v>159</v>
      </c>
      <c r="H4" s="212" t="s">
        <v>294</v>
      </c>
      <c r="I4" s="224">
        <v>5</v>
      </c>
      <c r="J4" s="208" t="str">
        <f>LOOKUP(I4,Name!A$2:B1898)</f>
        <v>Tamworth AC</v>
      </c>
      <c r="K4" s="224">
        <f>D$5</f>
        <v>94</v>
      </c>
      <c r="L4" s="222"/>
      <c r="M4" s="234" t="s">
        <v>150</v>
      </c>
      <c r="N4" s="93">
        <v>2</v>
      </c>
      <c r="O4" s="85">
        <v>688</v>
      </c>
      <c r="P4" s="208" t="str">
        <f>LOOKUP(O4,Name!A$2:B1901)</f>
        <v>Charlotte Cappendell</v>
      </c>
      <c r="Q4" s="182">
        <v>1.78</v>
      </c>
      <c r="R4" s="214"/>
      <c r="S4" s="56"/>
      <c r="T4" s="89">
        <f>IF(INT(O4/100)=1,Y4,0)</f>
        <v>0</v>
      </c>
      <c r="U4" s="89">
        <f>IF(INT(O4/100)=3,Y4,0)</f>
        <v>0</v>
      </c>
      <c r="V4" s="89">
        <f>IF(INT(O4/100)=4,Y4,0)</f>
        <v>0</v>
      </c>
      <c r="W4" s="89">
        <f>IF(INT(O4/100)=5,Y4,0)</f>
        <v>0</v>
      </c>
      <c r="X4" s="89">
        <f>IF(INT(O4/100)=6,Y4,0)</f>
        <v>8</v>
      </c>
      <c r="Y4" s="78">
        <v>8</v>
      </c>
    </row>
    <row r="5" spans="1:25" ht="16.5" thickBot="1">
      <c r="A5" s="249">
        <f>A3+A4</f>
        <v>81</v>
      </c>
      <c r="B5" s="250">
        <f>B3+B4</f>
        <v>78</v>
      </c>
      <c r="C5" s="250">
        <f>C3+C4</f>
        <v>91</v>
      </c>
      <c r="D5" s="250">
        <f>D3+D4</f>
        <v>94</v>
      </c>
      <c r="E5" s="250">
        <f>E3+E4</f>
        <v>152</v>
      </c>
      <c r="F5" s="251" t="s">
        <v>98</v>
      </c>
      <c r="H5" s="212" t="s">
        <v>295</v>
      </c>
      <c r="I5" s="224">
        <v>4</v>
      </c>
      <c r="J5" s="208" t="str">
        <f>LOOKUP(I5,Name!A$2:B1897)</f>
        <v>Halesowen C&amp;AC</v>
      </c>
      <c r="K5" s="224">
        <f>C$5</f>
        <v>91</v>
      </c>
      <c r="L5" s="222"/>
      <c r="M5" s="234" t="s">
        <v>150</v>
      </c>
      <c r="N5" s="93">
        <v>3</v>
      </c>
      <c r="O5" s="85">
        <v>106</v>
      </c>
      <c r="P5" s="208" t="str">
        <f>LOOKUP(O5,Name!A$2:B1902)</f>
        <v>Zoe Trevis</v>
      </c>
      <c r="Q5" s="182">
        <v>1.64</v>
      </c>
      <c r="R5" s="214"/>
      <c r="S5" s="56"/>
      <c r="T5" s="89">
        <f>IF(INT(O5/100)=1,Y5,0)</f>
        <v>6</v>
      </c>
      <c r="U5" s="89">
        <f>IF(INT(O5/100)=3,Y5,0)</f>
        <v>0</v>
      </c>
      <c r="V5" s="89">
        <f>IF(INT(O5/100)=4,Y5,0)</f>
        <v>0</v>
      </c>
      <c r="W5" s="89">
        <f>IF(INT(O5/100)=5,Y5,0)</f>
        <v>0</v>
      </c>
      <c r="X5" s="89">
        <f>IF(INT(O5/100)=6,Y5,0)</f>
        <v>0</v>
      </c>
      <c r="Y5" s="78">
        <v>6</v>
      </c>
    </row>
    <row r="6" spans="1:25" ht="16.5" thickBot="1">
      <c r="A6" s="55"/>
      <c r="B6" s="55"/>
      <c r="C6" s="55"/>
      <c r="D6" s="55"/>
      <c r="E6" s="55"/>
      <c r="H6" s="212" t="s">
        <v>292</v>
      </c>
      <c r="I6" s="224">
        <v>1</v>
      </c>
      <c r="J6" s="208" t="str">
        <f>LOOKUP(I6,Name!A$2:B1895)</f>
        <v>Royal Sutton Coldfield</v>
      </c>
      <c r="K6" s="224">
        <f>A$5</f>
        <v>81</v>
      </c>
      <c r="L6" s="222"/>
      <c r="M6" s="234" t="s">
        <v>150</v>
      </c>
      <c r="N6" s="93">
        <v>4</v>
      </c>
      <c r="O6" s="85">
        <v>303</v>
      </c>
      <c r="P6" s="208" t="str">
        <f>LOOKUP(O6,Name!A$2:B1903)</f>
        <v>Maya Whitehouse</v>
      </c>
      <c r="Q6" s="182">
        <v>1.56</v>
      </c>
      <c r="R6" s="214"/>
      <c r="S6" s="56"/>
      <c r="T6" s="89">
        <f>IF(INT(O6/100)=1,Y6,0)</f>
        <v>0</v>
      </c>
      <c r="U6" s="89">
        <f>IF(INT(O6/100)=3,Y6,0)</f>
        <v>4</v>
      </c>
      <c r="V6" s="89">
        <f>IF(INT(O6/100)=4,Y6,0)</f>
        <v>0</v>
      </c>
      <c r="W6" s="89">
        <f>IF(INT(O6/100)=5,Y6,0)</f>
        <v>0</v>
      </c>
      <c r="X6" s="89">
        <f>IF(INT(O6/100)=6,Y6,0)</f>
        <v>0</v>
      </c>
      <c r="Y6" s="78">
        <v>4</v>
      </c>
    </row>
    <row r="7" spans="1:25" ht="16.5" thickBot="1">
      <c r="H7" s="212" t="s">
        <v>293</v>
      </c>
      <c r="I7" s="224">
        <v>3</v>
      </c>
      <c r="J7" s="208" t="str">
        <f>LOOKUP(I7,Name!A$2:B1896)</f>
        <v>Birchfield Harriers</v>
      </c>
      <c r="K7" s="224">
        <f>B$5</f>
        <v>78</v>
      </c>
      <c r="L7" s="222"/>
      <c r="M7" s="234" t="s">
        <v>150</v>
      </c>
      <c r="N7" s="93">
        <v>5</v>
      </c>
      <c r="O7" s="85">
        <v>486</v>
      </c>
      <c r="P7" s="208" t="str">
        <f>LOOKUP(O7,Name!A$2:B1904)</f>
        <v>Molly Figgitt</v>
      </c>
      <c r="Q7" s="182">
        <v>1.48</v>
      </c>
      <c r="R7" s="214"/>
      <c r="S7" s="56"/>
      <c r="T7" s="89">
        <f>IF(INT(O7/100)=1,Y7,0)</f>
        <v>0</v>
      </c>
      <c r="U7" s="89">
        <f>IF(INT(O7/100)=3,Y7,0)</f>
        <v>0</v>
      </c>
      <c r="V7" s="89">
        <f>IF(INT(O7/100)=4,Y7,0)</f>
        <v>2</v>
      </c>
      <c r="W7" s="89">
        <f>IF(INT(O7/100)=5,Y7,0)</f>
        <v>0</v>
      </c>
      <c r="X7" s="89">
        <f>IF(INT(O7/100)=6,Y7,0)</f>
        <v>0</v>
      </c>
      <c r="Y7" s="78">
        <v>2</v>
      </c>
    </row>
    <row r="8" spans="1:25" ht="15.75" thickBot="1">
      <c r="H8" s="219"/>
      <c r="I8" s="220"/>
      <c r="J8" s="220"/>
      <c r="K8" s="220"/>
      <c r="L8" s="221"/>
      <c r="M8" s="234" t="s">
        <v>150</v>
      </c>
      <c r="N8" s="212"/>
      <c r="O8" s="209"/>
      <c r="P8" s="208"/>
      <c r="Q8" s="318"/>
      <c r="R8" s="214"/>
      <c r="S8" s="56"/>
      <c r="T8" s="103"/>
      <c r="U8" s="87"/>
      <c r="V8" s="87"/>
      <c r="W8" s="87"/>
      <c r="X8" s="87"/>
      <c r="Y8" s="88" t="s">
        <v>75</v>
      </c>
    </row>
    <row r="9" spans="1:25" ht="16.5" thickBot="1">
      <c r="A9" s="80" t="s">
        <v>65</v>
      </c>
      <c r="B9" s="81" t="s">
        <v>67</v>
      </c>
      <c r="C9" s="82" t="s">
        <v>69</v>
      </c>
      <c r="D9" s="83" t="s">
        <v>71</v>
      </c>
      <c r="E9" s="84" t="s">
        <v>73</v>
      </c>
      <c r="H9" s="232" t="s">
        <v>117</v>
      </c>
      <c r="I9" s="110">
        <v>5.3</v>
      </c>
      <c r="J9" s="207" t="s">
        <v>74</v>
      </c>
      <c r="K9" s="207"/>
      <c r="L9" s="213"/>
      <c r="M9" s="234" t="s">
        <v>150</v>
      </c>
      <c r="N9" s="233" t="s">
        <v>125</v>
      </c>
      <c r="O9" s="209"/>
      <c r="P9" s="209" t="s">
        <v>96</v>
      </c>
      <c r="Q9" s="319"/>
      <c r="R9" s="214"/>
      <c r="S9" s="56"/>
      <c r="T9" s="80" t="s">
        <v>65</v>
      </c>
      <c r="U9" s="81" t="s">
        <v>67</v>
      </c>
      <c r="V9" s="82" t="s">
        <v>69</v>
      </c>
      <c r="W9" s="83" t="s">
        <v>71</v>
      </c>
      <c r="X9" s="84" t="s">
        <v>73</v>
      </c>
    </row>
    <row r="10" spans="1:25" ht="15.75" thickBot="1">
      <c r="A10" s="86">
        <f>IF(I10=1,F10,0)</f>
        <v>0</v>
      </c>
      <c r="B10" s="86">
        <f>IF(I10=3,F10,0)</f>
        <v>0</v>
      </c>
      <c r="C10" s="86">
        <f>IF(I10=4,F10,0)</f>
        <v>0</v>
      </c>
      <c r="D10" s="86">
        <f>IF(I10=5,F10,0)</f>
        <v>0</v>
      </c>
      <c r="E10" s="86">
        <f>IF(I10=6,F10,0)</f>
        <v>10</v>
      </c>
      <c r="F10" s="90">
        <v>10</v>
      </c>
      <c r="H10" s="111">
        <v>1</v>
      </c>
      <c r="I10" s="85">
        <v>6</v>
      </c>
      <c r="J10" s="208" t="str">
        <f>LOOKUP(I10,Name!A$2:B1901)</f>
        <v>Solihull &amp; Small Heath</v>
      </c>
      <c r="K10" s="174">
        <v>85.3</v>
      </c>
      <c r="L10" s="214"/>
      <c r="M10" s="234" t="s">
        <v>150</v>
      </c>
      <c r="N10" s="93">
        <v>1</v>
      </c>
      <c r="O10" s="85">
        <v>691</v>
      </c>
      <c r="P10" s="208" t="str">
        <f>LOOKUP(O10,Name!A$2:B1907)</f>
        <v>Erin Troop</v>
      </c>
      <c r="Q10" s="182">
        <v>1.72</v>
      </c>
      <c r="R10" s="214"/>
      <c r="S10" s="56"/>
      <c r="T10" s="89">
        <f>IF(INT(O10/100)=1,Y10,0)</f>
        <v>0</v>
      </c>
      <c r="U10" s="89">
        <f>IF(INT(O10/100)=3,Y10,0)</f>
        <v>0</v>
      </c>
      <c r="V10" s="89">
        <f>IF(INT(O10/100)=4,Y10,0)</f>
        <v>0</v>
      </c>
      <c r="W10" s="89">
        <f>IF(INT(O10/100)=5,Y10,0)</f>
        <v>0</v>
      </c>
      <c r="X10" s="89">
        <f>IF(INT(O10/100)=6,Y10,0)</f>
        <v>10</v>
      </c>
      <c r="Y10" s="78">
        <v>10</v>
      </c>
    </row>
    <row r="11" spans="1:25" ht="15.75" thickBot="1">
      <c r="A11" s="86">
        <f>IF(I11=1,F11,0)</f>
        <v>8</v>
      </c>
      <c r="B11" s="86">
        <f>IF(I11=3,F11,0)</f>
        <v>0</v>
      </c>
      <c r="C11" s="86">
        <f>IF(I11=4,F11,0)</f>
        <v>0</v>
      </c>
      <c r="D11" s="86">
        <f>IF(I11=5,F11,0)</f>
        <v>0</v>
      </c>
      <c r="E11" s="86">
        <f>IF(I11=6,F11,0)</f>
        <v>0</v>
      </c>
      <c r="F11" s="90">
        <v>8</v>
      </c>
      <c r="H11" s="111">
        <v>2</v>
      </c>
      <c r="I11" s="85">
        <v>1</v>
      </c>
      <c r="J11" s="208" t="str">
        <f>LOOKUP(I11,Name!A$2:B1902)</f>
        <v>Royal Sutton Coldfield</v>
      </c>
      <c r="K11" s="174">
        <v>91.5</v>
      </c>
      <c r="L11" s="214"/>
      <c r="M11" s="234" t="s">
        <v>150</v>
      </c>
      <c r="N11" s="93">
        <v>2</v>
      </c>
      <c r="O11" s="85">
        <v>502</v>
      </c>
      <c r="P11" s="208" t="str">
        <f>LOOKUP(O11,Name!A$2:B1908)</f>
        <v>Amy Cook</v>
      </c>
      <c r="Q11" s="182">
        <v>1.64</v>
      </c>
      <c r="R11" s="214"/>
      <c r="S11" s="56"/>
      <c r="T11" s="89">
        <f>IF(INT(O11/100)=1,Y11,0)</f>
        <v>0</v>
      </c>
      <c r="U11" s="89">
        <f>IF(INT(O11/100)=3,Y11,0)</f>
        <v>0</v>
      </c>
      <c r="V11" s="89">
        <f>IF(INT(O11/100)=4,Y11,0)</f>
        <v>0</v>
      </c>
      <c r="W11" s="89">
        <f>IF(INT(O11/100)=5,Y11,0)</f>
        <v>8</v>
      </c>
      <c r="X11" s="89">
        <f>IF(INT(O11/100)=6,Y11,0)</f>
        <v>0</v>
      </c>
      <c r="Y11" s="78">
        <v>8</v>
      </c>
    </row>
    <row r="12" spans="1:25" ht="15.75" thickBot="1">
      <c r="A12" s="86">
        <f>IF(I12=1,F12,0)</f>
        <v>0</v>
      </c>
      <c r="B12" s="86">
        <f>IF(I12=3,F12,0)</f>
        <v>6</v>
      </c>
      <c r="C12" s="86">
        <f>IF(I12=4,F12,0)</f>
        <v>0</v>
      </c>
      <c r="D12" s="86">
        <f>IF(I12=5,F12,0)</f>
        <v>0</v>
      </c>
      <c r="E12" s="86">
        <f>IF(I12=6,F12,0)</f>
        <v>0</v>
      </c>
      <c r="F12" s="90">
        <v>6</v>
      </c>
      <c r="H12" s="111">
        <v>3</v>
      </c>
      <c r="I12" s="85">
        <v>3</v>
      </c>
      <c r="J12" s="208" t="str">
        <f>LOOKUP(I12,Name!A$2:B1903)</f>
        <v>Birchfield Harriers</v>
      </c>
      <c r="K12" s="174">
        <v>96.2</v>
      </c>
      <c r="L12" s="214"/>
      <c r="M12" s="234" t="s">
        <v>150</v>
      </c>
      <c r="N12" s="93">
        <v>3</v>
      </c>
      <c r="O12" s="85">
        <v>307</v>
      </c>
      <c r="P12" s="208" t="str">
        <f>LOOKUP(O12,Name!A$2:B1909)</f>
        <v xml:space="preserve">Elizabeth Cornfield </v>
      </c>
      <c r="Q12" s="182">
        <v>1.5</v>
      </c>
      <c r="R12" s="214"/>
      <c r="S12" s="56"/>
      <c r="T12" s="89">
        <f>IF(INT(O12/100)=1,Y12,0)</f>
        <v>0</v>
      </c>
      <c r="U12" s="89">
        <f>IF(INT(O12/100)=3,Y12,0)</f>
        <v>6</v>
      </c>
      <c r="V12" s="89">
        <f>IF(INT(O12/100)=4,Y12,0)</f>
        <v>0</v>
      </c>
      <c r="W12" s="89">
        <f>IF(INT(O12/100)=5,Y12,0)</f>
        <v>0</v>
      </c>
      <c r="X12" s="89">
        <f>IF(INT(O12/100)=6,Y12,0)</f>
        <v>0</v>
      </c>
      <c r="Y12" s="78">
        <v>6</v>
      </c>
    </row>
    <row r="13" spans="1:25" ht="15.75" thickBot="1">
      <c r="A13" s="86">
        <f>IF(I13=1,F13,0)</f>
        <v>0</v>
      </c>
      <c r="B13" s="86">
        <f>IF(I13=3,F13,0)</f>
        <v>0</v>
      </c>
      <c r="C13" s="86">
        <f>IF(I13=4,F13,0)</f>
        <v>4</v>
      </c>
      <c r="D13" s="86">
        <f>IF(I13=5,F13,0)</f>
        <v>0</v>
      </c>
      <c r="E13" s="86">
        <f>IF(I13=6,F13,0)</f>
        <v>0</v>
      </c>
      <c r="F13" s="90">
        <v>4</v>
      </c>
      <c r="H13" s="111">
        <v>4</v>
      </c>
      <c r="I13" s="85">
        <v>4</v>
      </c>
      <c r="J13" s="208" t="str">
        <f>LOOKUP(I13,Name!A$2:B1904)</f>
        <v>Halesowen C&amp;AC</v>
      </c>
      <c r="K13" s="174">
        <v>96.7</v>
      </c>
      <c r="L13" s="214"/>
      <c r="M13" s="234" t="s">
        <v>150</v>
      </c>
      <c r="N13" s="93">
        <v>4</v>
      </c>
      <c r="O13" s="85">
        <v>111</v>
      </c>
      <c r="P13" s="208" t="str">
        <f>LOOKUP(O13,Name!A$2:B1910)</f>
        <v>Sophie Baker</v>
      </c>
      <c r="Q13" s="182">
        <v>1.48</v>
      </c>
      <c r="R13" s="214"/>
      <c r="S13" s="56"/>
      <c r="T13" s="89">
        <f>IF(INT(O13/100)=1,Y13,0)</f>
        <v>4</v>
      </c>
      <c r="U13" s="89">
        <f>IF(INT(O13/100)=3,Y13,0)</f>
        <v>0</v>
      </c>
      <c r="V13" s="89">
        <f>IF(INT(O13/100)=4,Y13,0)</f>
        <v>0</v>
      </c>
      <c r="W13" s="89">
        <f>IF(INT(O13/100)=5,Y13,0)</f>
        <v>0</v>
      </c>
      <c r="X13" s="89">
        <f>IF(INT(O13/100)=6,Y13,0)</f>
        <v>0</v>
      </c>
      <c r="Y13" s="78">
        <v>4</v>
      </c>
    </row>
    <row r="14" spans="1:25" ht="15.75" thickBot="1">
      <c r="A14" s="86">
        <f>IF(I14=1,F14,0)</f>
        <v>0</v>
      </c>
      <c r="B14" s="86">
        <f>IF(I14=3,F14,0)</f>
        <v>0</v>
      </c>
      <c r="C14" s="86">
        <f>IF(I14=4,F14,0)</f>
        <v>0</v>
      </c>
      <c r="D14" s="86">
        <f>IF(I14=5,F14,0)</f>
        <v>0</v>
      </c>
      <c r="E14" s="86">
        <f>IF(I14=6,F14,0)</f>
        <v>0</v>
      </c>
      <c r="F14" s="90">
        <v>2</v>
      </c>
      <c r="H14" s="111">
        <v>5</v>
      </c>
      <c r="I14" s="85"/>
      <c r="J14" s="208" t="e">
        <f>LOOKUP(I14,Name!A$2:B1905)</f>
        <v>#N/A</v>
      </c>
      <c r="K14" s="174"/>
      <c r="L14" s="214"/>
      <c r="M14" s="234" t="s">
        <v>150</v>
      </c>
      <c r="N14" s="93">
        <v>5</v>
      </c>
      <c r="O14" s="85">
        <v>488</v>
      </c>
      <c r="P14" s="208" t="str">
        <f>LOOKUP(O14,Name!A$2:B1911)</f>
        <v>Isabel Knowles</v>
      </c>
      <c r="Q14" s="182">
        <v>1.42</v>
      </c>
      <c r="R14" s="214"/>
      <c r="S14" s="56"/>
      <c r="T14" s="89">
        <f>IF(INT(O14/100)=1,Y14,0)</f>
        <v>0</v>
      </c>
      <c r="U14" s="89">
        <f>IF(INT(O14/100)=3,Y14,0)</f>
        <v>0</v>
      </c>
      <c r="V14" s="89">
        <f>IF(INT(O14/100)=4,Y14,0)</f>
        <v>2</v>
      </c>
      <c r="W14" s="89">
        <f>IF(INT(O14/100)=5,Y14,0)</f>
        <v>0</v>
      </c>
      <c r="X14" s="89">
        <f>IF(INT(O14/100)=6,Y14,0)</f>
        <v>0</v>
      </c>
      <c r="Y14" s="78">
        <v>2</v>
      </c>
    </row>
    <row r="15" spans="1:25" ht="15.75" thickBot="1">
      <c r="A15" s="87"/>
      <c r="B15" s="87"/>
      <c r="C15" s="87"/>
      <c r="D15" s="87"/>
      <c r="E15" s="87"/>
      <c r="F15" s="88" t="s">
        <v>75</v>
      </c>
      <c r="H15" s="212"/>
      <c r="I15" s="209"/>
      <c r="J15" s="208"/>
      <c r="K15" s="321"/>
      <c r="L15" s="214"/>
      <c r="M15" s="234" t="s">
        <v>150</v>
      </c>
      <c r="N15" s="219"/>
      <c r="O15" s="220"/>
      <c r="P15" s="210"/>
      <c r="Q15" s="320"/>
      <c r="R15" s="217"/>
      <c r="S15" s="56"/>
      <c r="T15" s="103"/>
      <c r="U15" s="87"/>
      <c r="V15" s="87"/>
      <c r="W15" s="87"/>
      <c r="X15" s="87"/>
      <c r="Y15" s="88" t="s">
        <v>75</v>
      </c>
    </row>
    <row r="16" spans="1:25" ht="16.5" thickBot="1">
      <c r="A16" s="80" t="s">
        <v>65</v>
      </c>
      <c r="B16" s="81" t="s">
        <v>67</v>
      </c>
      <c r="C16" s="82" t="s">
        <v>69</v>
      </c>
      <c r="D16" s="83" t="s">
        <v>71</v>
      </c>
      <c r="E16" s="84" t="s">
        <v>73</v>
      </c>
      <c r="H16" s="233" t="s">
        <v>118</v>
      </c>
      <c r="I16" s="100">
        <v>5.4</v>
      </c>
      <c r="J16" s="209" t="s">
        <v>79</v>
      </c>
      <c r="K16" s="322"/>
      <c r="L16" s="214"/>
      <c r="M16" s="234" t="s">
        <v>150</v>
      </c>
      <c r="N16" s="232" t="s">
        <v>135</v>
      </c>
      <c r="O16" s="218"/>
      <c r="P16" s="207" t="s">
        <v>134</v>
      </c>
      <c r="Q16" s="218"/>
      <c r="R16" s="213"/>
      <c r="S16" s="56"/>
      <c r="T16" s="80" t="s">
        <v>65</v>
      </c>
      <c r="U16" s="81" t="s">
        <v>67</v>
      </c>
      <c r="V16" s="82" t="s">
        <v>69</v>
      </c>
      <c r="W16" s="83" t="s">
        <v>71</v>
      </c>
      <c r="X16" s="84" t="s">
        <v>73</v>
      </c>
    </row>
    <row r="17" spans="1:25" ht="15.75" thickBot="1">
      <c r="A17" s="86">
        <f>IF(INT(I17/100)=1,F17,0)</f>
        <v>0</v>
      </c>
      <c r="B17" s="86">
        <f>IF(INT(I17/100)=3,F17,0)</f>
        <v>0</v>
      </c>
      <c r="C17" s="86">
        <f>IF(INT(I17/100)=4,F17,0)</f>
        <v>0</v>
      </c>
      <c r="D17" s="86">
        <f>IF(INT(I17/100)=5,F17,0)</f>
        <v>0</v>
      </c>
      <c r="E17" s="86">
        <f>IF(INT(I17/100)=6,F17,0)</f>
        <v>10</v>
      </c>
      <c r="F17" s="90">
        <v>10</v>
      </c>
      <c r="H17" s="111">
        <v>1</v>
      </c>
      <c r="I17" s="85">
        <v>692</v>
      </c>
      <c r="J17" s="208" t="str">
        <f>LOOKUP(I17,Name!A$2:B1907)</f>
        <v>Manuella Mbundu</v>
      </c>
      <c r="K17" s="174">
        <v>12.9</v>
      </c>
      <c r="L17" s="214"/>
      <c r="M17" s="234" t="s">
        <v>150</v>
      </c>
      <c r="N17" s="93">
        <v>1</v>
      </c>
      <c r="O17" s="85">
        <v>688</v>
      </c>
      <c r="P17" s="208" t="str">
        <f>LOOKUP(O17,Name!A$2:B1914)</f>
        <v>Charlotte Cappendell</v>
      </c>
      <c r="Q17" s="182">
        <v>5.7</v>
      </c>
      <c r="R17" s="214"/>
      <c r="S17" s="56"/>
      <c r="T17" s="89">
        <f>IF(INT(O17/100)=1,Y17,0)</f>
        <v>0</v>
      </c>
      <c r="U17" s="89">
        <f>IF(INT(O17/100)=3,Y17,0)</f>
        <v>0</v>
      </c>
      <c r="V17" s="89">
        <f>IF(INT(O17/100)=4,Y17,0)</f>
        <v>0</v>
      </c>
      <c r="W17" s="89">
        <f>IF(INT(O17/100)=5,Y17,0)</f>
        <v>0</v>
      </c>
      <c r="X17" s="89">
        <f>IF(INT(O17/100)=6,Y17,0)</f>
        <v>10</v>
      </c>
      <c r="Y17" s="78">
        <v>10</v>
      </c>
    </row>
    <row r="18" spans="1:25" ht="15.75" thickBot="1">
      <c r="A18" s="86">
        <f>IF(INT(I18/100)=1,F18,0)</f>
        <v>0</v>
      </c>
      <c r="B18" s="86">
        <f>IF(INT(I18/100)=3,F18,0)</f>
        <v>0</v>
      </c>
      <c r="C18" s="86">
        <f>IF(INT(I18/100)=4,F18,0)</f>
        <v>8</v>
      </c>
      <c r="D18" s="86">
        <f>IF(INT(I18/100)=5,F18,0)</f>
        <v>0</v>
      </c>
      <c r="E18" s="86">
        <f>IF(INT(I18/100)=6,F18,0)</f>
        <v>0</v>
      </c>
      <c r="F18" s="90">
        <v>8</v>
      </c>
      <c r="H18" s="111">
        <v>2</v>
      </c>
      <c r="I18" s="85">
        <v>489</v>
      </c>
      <c r="J18" s="208" t="str">
        <f>LOOKUP(I18,Name!A$2:B1908)</f>
        <v>Freya Morris</v>
      </c>
      <c r="K18" s="174">
        <v>13.2</v>
      </c>
      <c r="L18" s="214"/>
      <c r="M18" s="234" t="s">
        <v>150</v>
      </c>
      <c r="N18" s="93" t="s">
        <v>539</v>
      </c>
      <c r="O18" s="85">
        <v>489</v>
      </c>
      <c r="P18" s="208" t="str">
        <f>LOOKUP(O18,Name!A$2:B1915)</f>
        <v>Freya Morris</v>
      </c>
      <c r="Q18" s="182">
        <v>4.8</v>
      </c>
      <c r="R18" s="214"/>
      <c r="S18" s="56"/>
      <c r="T18" s="89">
        <f>IF(INT(O18/100)=1,Y18,0)</f>
        <v>0</v>
      </c>
      <c r="U18" s="89">
        <f>IF(INT(O18/100)=3,Y18,0)</f>
        <v>0</v>
      </c>
      <c r="V18" s="89">
        <f>IF(INT(O18/100)=4,Y18,0)</f>
        <v>8</v>
      </c>
      <c r="W18" s="89">
        <f>IF(INT(O18/100)=5,Y18,0)</f>
        <v>0</v>
      </c>
      <c r="X18" s="89">
        <f>IF(INT(O18/100)=6,Y18,0)</f>
        <v>0</v>
      </c>
      <c r="Y18" s="78">
        <v>8</v>
      </c>
    </row>
    <row r="19" spans="1:25" ht="15.75" thickBot="1">
      <c r="A19" s="86">
        <f>IF(INT(I19/100)=1,F19,0)</f>
        <v>0</v>
      </c>
      <c r="B19" s="86">
        <f>IF(INT(I19/100)=3,F19,0)</f>
        <v>6</v>
      </c>
      <c r="C19" s="86">
        <f>IF(INT(I19/100)=4,F19,0)</f>
        <v>0</v>
      </c>
      <c r="D19" s="86">
        <f>IF(INT(I19/100)=5,F19,0)</f>
        <v>0</v>
      </c>
      <c r="E19" s="86">
        <f>IF(INT(I19/100)=6,F19,0)</f>
        <v>0</v>
      </c>
      <c r="F19" s="90">
        <v>6</v>
      </c>
      <c r="H19" s="111">
        <v>3</v>
      </c>
      <c r="I19" s="85">
        <v>333</v>
      </c>
      <c r="J19" s="208" t="str">
        <f>LOOKUP(I19,Name!A$2:B1909)</f>
        <v xml:space="preserve">Jessica Moseley </v>
      </c>
      <c r="K19" s="174">
        <v>13.8</v>
      </c>
      <c r="L19" s="214"/>
      <c r="M19" s="234" t="s">
        <v>150</v>
      </c>
      <c r="N19" s="93" t="s">
        <v>539</v>
      </c>
      <c r="O19" s="85">
        <v>301</v>
      </c>
      <c r="P19" s="208" t="str">
        <f>LOOKUP(O19,Name!A$2:B1916)</f>
        <v>Amber Threlfall</v>
      </c>
      <c r="Q19" s="182">
        <v>4.8</v>
      </c>
      <c r="R19" s="214"/>
      <c r="S19" s="56"/>
      <c r="T19" s="89">
        <f>IF(INT(O19/100)=1,Y19,0)</f>
        <v>0</v>
      </c>
      <c r="U19" s="89">
        <f>IF(INT(O19/100)=3,Y19,0)</f>
        <v>6</v>
      </c>
      <c r="V19" s="89">
        <f>IF(INT(O19/100)=4,Y19,0)</f>
        <v>0</v>
      </c>
      <c r="W19" s="89">
        <f>IF(INT(O19/100)=5,Y19,0)</f>
        <v>0</v>
      </c>
      <c r="X19" s="89">
        <f>IF(INT(O19/100)=6,Y19,0)</f>
        <v>0</v>
      </c>
      <c r="Y19" s="78">
        <v>6</v>
      </c>
    </row>
    <row r="20" spans="1:25" ht="15.75" thickBot="1">
      <c r="A20" s="86">
        <f>IF(INT(I20/100)=1,F20,0)</f>
        <v>4</v>
      </c>
      <c r="B20" s="86">
        <f>IF(INT(I20/100)=3,F20,0)</f>
        <v>0</v>
      </c>
      <c r="C20" s="86">
        <f>IF(INT(I20/100)=4,F20,0)</f>
        <v>0</v>
      </c>
      <c r="D20" s="86">
        <f>IF(INT(I20/100)=5,F20,0)</f>
        <v>0</v>
      </c>
      <c r="E20" s="86">
        <f>IF(INT(I20/100)=6,F20,0)</f>
        <v>0</v>
      </c>
      <c r="F20" s="90">
        <v>4</v>
      </c>
      <c r="H20" s="111">
        <v>4</v>
      </c>
      <c r="I20" s="85">
        <v>108</v>
      </c>
      <c r="J20" s="208" t="str">
        <f>LOOKUP(I20,Name!A$2:B1910)</f>
        <v>Caitlin Ralph</v>
      </c>
      <c r="K20" s="174">
        <v>13.8</v>
      </c>
      <c r="L20" s="214"/>
      <c r="M20" s="234" t="s">
        <v>150</v>
      </c>
      <c r="N20" s="93">
        <v>4</v>
      </c>
      <c r="O20" s="85">
        <v>101</v>
      </c>
      <c r="P20" s="208" t="str">
        <f>LOOKUP(O20,Name!A$2:B1917)</f>
        <v>Louise Aldridge</v>
      </c>
      <c r="Q20" s="182">
        <v>4.5999999999999996</v>
      </c>
      <c r="R20" s="214"/>
      <c r="S20" s="56"/>
      <c r="T20" s="89">
        <f>IF(INT(O20/100)=1,Y20,0)</f>
        <v>4</v>
      </c>
      <c r="U20" s="89">
        <f>IF(INT(O20/100)=3,Y20,0)</f>
        <v>0</v>
      </c>
      <c r="V20" s="89">
        <f>IF(INT(O20/100)=4,Y20,0)</f>
        <v>0</v>
      </c>
      <c r="W20" s="89">
        <f>IF(INT(O20/100)=5,Y20,0)</f>
        <v>0</v>
      </c>
      <c r="X20" s="89">
        <f>IF(INT(O20/100)=6,Y20,0)</f>
        <v>0</v>
      </c>
      <c r="Y20" s="78">
        <v>4</v>
      </c>
    </row>
    <row r="21" spans="1:25" ht="15.75" thickBot="1">
      <c r="A21" s="86">
        <f>IF(INT(I21/100)=1,F21,0)</f>
        <v>0</v>
      </c>
      <c r="B21" s="86">
        <f>IF(INT(I21/100)=3,F21,0)</f>
        <v>0</v>
      </c>
      <c r="C21" s="86">
        <f>IF(INT(I21/100)=4,F21,0)</f>
        <v>0</v>
      </c>
      <c r="D21" s="86">
        <f>IF(INT(I21/100)=5,F21,0)</f>
        <v>2</v>
      </c>
      <c r="E21" s="86">
        <f>IF(INT(I21/100)=6,F21,0)</f>
        <v>0</v>
      </c>
      <c r="F21" s="90">
        <v>2</v>
      </c>
      <c r="H21" s="111">
        <v>5</v>
      </c>
      <c r="I21" s="85">
        <v>504</v>
      </c>
      <c r="J21" s="208" t="str">
        <f>LOOKUP(I21,Name!A$2:B1911)</f>
        <v>Lucy Williams</v>
      </c>
      <c r="K21" s="174">
        <v>14.1</v>
      </c>
      <c r="L21" s="214"/>
      <c r="M21" s="234" t="s">
        <v>150</v>
      </c>
      <c r="N21" s="93">
        <v>5</v>
      </c>
      <c r="O21" s="85">
        <v>505</v>
      </c>
      <c r="P21" s="208" t="str">
        <f>LOOKUP(O21,Name!A$2:B1918)</f>
        <v>Abi Hamer</v>
      </c>
      <c r="Q21" s="182">
        <v>4.0999999999999996</v>
      </c>
      <c r="R21" s="214"/>
      <c r="S21" s="56"/>
      <c r="T21" s="89">
        <f>IF(INT(O21/100)=1,Y21,0)</f>
        <v>0</v>
      </c>
      <c r="U21" s="89">
        <f>IF(INT(O21/100)=3,Y21,0)</f>
        <v>0</v>
      </c>
      <c r="V21" s="89">
        <f>IF(INT(O21/100)=4,Y21,0)</f>
        <v>0</v>
      </c>
      <c r="W21" s="89">
        <f>IF(INT(O21/100)=5,Y21,0)</f>
        <v>2</v>
      </c>
      <c r="X21" s="89">
        <f>IF(INT(O21/100)=6,Y21,0)</f>
        <v>0</v>
      </c>
      <c r="Y21" s="78">
        <v>2</v>
      </c>
    </row>
    <row r="22" spans="1:25" ht="15.75" thickBot="1">
      <c r="A22" s="87"/>
      <c r="B22" s="87"/>
      <c r="C22" s="87"/>
      <c r="D22" s="87"/>
      <c r="E22" s="87"/>
      <c r="F22" s="88" t="s">
        <v>75</v>
      </c>
      <c r="H22" s="212"/>
      <c r="I22" s="209"/>
      <c r="J22" s="208"/>
      <c r="K22" s="321"/>
      <c r="L22" s="214"/>
      <c r="M22" s="234" t="s">
        <v>150</v>
      </c>
      <c r="N22" s="212"/>
      <c r="O22" s="209"/>
      <c r="P22" s="208"/>
      <c r="Q22" s="318"/>
      <c r="R22" s="214"/>
      <c r="S22" s="56"/>
      <c r="T22" s="103"/>
      <c r="U22" s="87">
        <v>1</v>
      </c>
      <c r="V22" s="87">
        <v>-1</v>
      </c>
      <c r="W22" s="87"/>
      <c r="X22" s="87"/>
      <c r="Y22" s="88" t="s">
        <v>75</v>
      </c>
    </row>
    <row r="23" spans="1:25" ht="16.5" thickBot="1">
      <c r="A23" s="80" t="s">
        <v>65</v>
      </c>
      <c r="B23" s="81" t="s">
        <v>67</v>
      </c>
      <c r="C23" s="82" t="s">
        <v>69</v>
      </c>
      <c r="D23" s="83" t="s">
        <v>71</v>
      </c>
      <c r="E23" s="84" t="s">
        <v>73</v>
      </c>
      <c r="H23" s="233" t="s">
        <v>119</v>
      </c>
      <c r="I23" s="100">
        <v>5.4</v>
      </c>
      <c r="J23" s="209" t="s">
        <v>80</v>
      </c>
      <c r="K23" s="322"/>
      <c r="L23" s="214"/>
      <c r="M23" s="234" t="s">
        <v>150</v>
      </c>
      <c r="N23" s="233" t="s">
        <v>136</v>
      </c>
      <c r="O23" s="209"/>
      <c r="P23" s="209" t="s">
        <v>137</v>
      </c>
      <c r="Q23" s="319"/>
      <c r="R23" s="214"/>
      <c r="S23" s="56"/>
      <c r="T23" s="80" t="s">
        <v>65</v>
      </c>
      <c r="U23" s="81" t="s">
        <v>67</v>
      </c>
      <c r="V23" s="82" t="s">
        <v>69</v>
      </c>
      <c r="W23" s="83" t="s">
        <v>71</v>
      </c>
      <c r="X23" s="84" t="s">
        <v>73</v>
      </c>
    </row>
    <row r="24" spans="1:25" ht="15.75" thickBot="1">
      <c r="A24" s="86">
        <f>IF(INT(I24)=1,F24,0)</f>
        <v>0</v>
      </c>
      <c r="B24" s="86">
        <f>IF(INT(I24)=3,F24,0)</f>
        <v>0</v>
      </c>
      <c r="C24" s="86">
        <f>IF(INT(I24)=4,F24,0)</f>
        <v>0</v>
      </c>
      <c r="D24" s="86">
        <f>IF(INT(I24)=5,F24,0)</f>
        <v>10</v>
      </c>
      <c r="E24" s="86">
        <f>IF(INT(I24)=6,F24,0)</f>
        <v>0</v>
      </c>
      <c r="F24" s="90">
        <v>10</v>
      </c>
      <c r="H24" s="111">
        <v>1</v>
      </c>
      <c r="I24" s="85">
        <v>5</v>
      </c>
      <c r="J24" s="208" t="str">
        <f>LOOKUP(I24,Name!A$2:B1914)</f>
        <v>Tamworth AC</v>
      </c>
      <c r="K24" s="174">
        <v>25.7</v>
      </c>
      <c r="L24" s="214"/>
      <c r="M24" s="234" t="s">
        <v>150</v>
      </c>
      <c r="N24" s="93">
        <v>1</v>
      </c>
      <c r="O24" s="85">
        <v>482</v>
      </c>
      <c r="P24" s="208" t="str">
        <f>LOOKUP(O24,Name!A$2:B1921)</f>
        <v>Imogen Convy</v>
      </c>
      <c r="Q24" s="182">
        <v>4.68</v>
      </c>
      <c r="R24" s="214"/>
      <c r="S24" s="56"/>
      <c r="T24" s="89">
        <f>IF(INT(O24/100)=1,Y24,0)</f>
        <v>0</v>
      </c>
      <c r="U24" s="89">
        <f>IF(INT(O24/100)=3,Y24,0)</f>
        <v>0</v>
      </c>
      <c r="V24" s="89">
        <f>IF(INT(O24/100)=4,Y24,0)</f>
        <v>10</v>
      </c>
      <c r="W24" s="89">
        <f>IF(INT(O24/100)=5,Y24,0)</f>
        <v>0</v>
      </c>
      <c r="X24" s="89">
        <f>IF(INT(O24/100)=6,Y24,0)</f>
        <v>0</v>
      </c>
      <c r="Y24" s="78">
        <v>10</v>
      </c>
    </row>
    <row r="25" spans="1:25" ht="15.75" thickBot="1">
      <c r="A25" s="86">
        <f>IF(INT(I25)=1,F25,0)</f>
        <v>0</v>
      </c>
      <c r="B25" s="86">
        <f>IF(INT(I25)=3,F25,0)</f>
        <v>0</v>
      </c>
      <c r="C25" s="86">
        <f>IF(INT(I25)=4,F25,0)</f>
        <v>0</v>
      </c>
      <c r="D25" s="86">
        <f>IF(INT(I25)=5,F25,0)</f>
        <v>0</v>
      </c>
      <c r="E25" s="86">
        <f>IF(INT(I25)=6,F25,0)</f>
        <v>8</v>
      </c>
      <c r="F25" s="90">
        <v>8</v>
      </c>
      <c r="H25" s="111">
        <v>2</v>
      </c>
      <c r="I25" s="85">
        <v>6</v>
      </c>
      <c r="J25" s="208" t="str">
        <f>LOOKUP(I25,Name!A$2:B1915)</f>
        <v>Solihull &amp; Small Heath</v>
      </c>
      <c r="K25" s="174">
        <v>26.3</v>
      </c>
      <c r="L25" s="214"/>
      <c r="M25" s="234" t="s">
        <v>150</v>
      </c>
      <c r="N25" s="93">
        <v>2</v>
      </c>
      <c r="O25" s="85">
        <v>305</v>
      </c>
      <c r="P25" s="208" t="str">
        <f>LOOKUP(O25,Name!A$2:B1922)</f>
        <v xml:space="preserve">Holly Marsden </v>
      </c>
      <c r="Q25" s="182">
        <v>4.5</v>
      </c>
      <c r="R25" s="214"/>
      <c r="S25" s="56"/>
      <c r="T25" s="89">
        <f>IF(INT(O25/100)=1,Y25,0)</f>
        <v>0</v>
      </c>
      <c r="U25" s="89">
        <f>IF(INT(O25/100)=3,Y25,0)</f>
        <v>8</v>
      </c>
      <c r="V25" s="89">
        <f>IF(INT(O25/100)=4,Y25,0)</f>
        <v>0</v>
      </c>
      <c r="W25" s="89">
        <f>IF(INT(O25/100)=5,Y25,0)</f>
        <v>0</v>
      </c>
      <c r="X25" s="89">
        <f>IF(INT(O25/100)=6,Y25,0)</f>
        <v>0</v>
      </c>
      <c r="Y25" s="78">
        <v>8</v>
      </c>
    </row>
    <row r="26" spans="1:25" ht="15.75" thickBot="1">
      <c r="A26" s="86">
        <f>IF(INT(I26)=1,F26,0)</f>
        <v>0</v>
      </c>
      <c r="B26" s="86">
        <f>IF(INT(I26)=3,F26,0)</f>
        <v>6</v>
      </c>
      <c r="C26" s="86">
        <f>IF(INT(I26)=4,F26,0)</f>
        <v>0</v>
      </c>
      <c r="D26" s="86">
        <f>IF(INT(I26)=5,F26,0)</f>
        <v>0</v>
      </c>
      <c r="E26" s="86">
        <f>IF(INT(I26)=6,F26,0)</f>
        <v>0</v>
      </c>
      <c r="F26" s="90">
        <v>6</v>
      </c>
      <c r="H26" s="111">
        <v>3</v>
      </c>
      <c r="I26" s="85">
        <v>3</v>
      </c>
      <c r="J26" s="208" t="str">
        <f>LOOKUP(I26,Name!A$2:B1916)</f>
        <v>Birchfield Harriers</v>
      </c>
      <c r="K26" s="174">
        <v>28.7</v>
      </c>
      <c r="L26" s="214"/>
      <c r="M26" s="234" t="s">
        <v>150</v>
      </c>
      <c r="N26" s="93">
        <v>3</v>
      </c>
      <c r="O26" s="85">
        <v>109</v>
      </c>
      <c r="P26" s="208" t="str">
        <f>LOOKUP(O26,Name!A$2:B1923)</f>
        <v>Karis Williams</v>
      </c>
      <c r="Q26" s="182">
        <v>4.45</v>
      </c>
      <c r="R26" s="214"/>
      <c r="S26" s="56"/>
      <c r="T26" s="89">
        <f>IF(INT(O26/100)=1,Y26,0)</f>
        <v>6</v>
      </c>
      <c r="U26" s="89">
        <f>IF(INT(O26/100)=3,Y26,0)</f>
        <v>0</v>
      </c>
      <c r="V26" s="89">
        <f>IF(INT(O26/100)=4,Y26,0)</f>
        <v>0</v>
      </c>
      <c r="W26" s="89">
        <f>IF(INT(O26/100)=5,Y26,0)</f>
        <v>0</v>
      </c>
      <c r="X26" s="89">
        <f>IF(INT(O26/100)=6,Y26,0)</f>
        <v>0</v>
      </c>
      <c r="Y26" s="78">
        <v>6</v>
      </c>
    </row>
    <row r="27" spans="1:25" ht="15.75" thickBot="1">
      <c r="A27" s="86">
        <f>IF(INT(I27)=1,F27,0)</f>
        <v>4</v>
      </c>
      <c r="B27" s="86">
        <f>IF(INT(I27)=3,F27,0)</f>
        <v>0</v>
      </c>
      <c r="C27" s="86">
        <f>IF(INT(I27)=4,F27,0)</f>
        <v>0</v>
      </c>
      <c r="D27" s="86">
        <f>IF(INT(I27)=5,F27,0)</f>
        <v>0</v>
      </c>
      <c r="E27" s="86">
        <f>IF(INT(I27)=6,F27,0)</f>
        <v>0</v>
      </c>
      <c r="F27" s="90">
        <v>4</v>
      </c>
      <c r="H27" s="111">
        <v>4</v>
      </c>
      <c r="I27" s="85">
        <v>1</v>
      </c>
      <c r="J27" s="208" t="str">
        <f>LOOKUP(I27,Name!A$2:B1917)</f>
        <v>Royal Sutton Coldfield</v>
      </c>
      <c r="K27" s="174">
        <v>29.9</v>
      </c>
      <c r="L27" s="214"/>
      <c r="M27" s="234" t="s">
        <v>150</v>
      </c>
      <c r="N27" s="93">
        <v>4</v>
      </c>
      <c r="O27" s="85">
        <v>692</v>
      </c>
      <c r="P27" s="208" t="str">
        <f>LOOKUP(O27,Name!A$2:B1924)</f>
        <v>Manuella Mbundu</v>
      </c>
      <c r="Q27" s="182">
        <v>4.3</v>
      </c>
      <c r="R27" s="214"/>
      <c r="S27" s="56"/>
      <c r="T27" s="89">
        <f>IF(INT(O27/100)=1,Y27,0)</f>
        <v>0</v>
      </c>
      <c r="U27" s="89">
        <f>IF(INT(O27/100)=3,Y27,0)</f>
        <v>0</v>
      </c>
      <c r="V27" s="89">
        <f>IF(INT(O27/100)=4,Y27,0)</f>
        <v>0</v>
      </c>
      <c r="W27" s="89">
        <f>IF(INT(O27/100)=5,Y27,0)</f>
        <v>0</v>
      </c>
      <c r="X27" s="89">
        <f>IF(INT(O27/100)=6,Y27,0)</f>
        <v>4</v>
      </c>
      <c r="Y27" s="78">
        <v>4</v>
      </c>
    </row>
    <row r="28" spans="1:25" ht="15.75" thickBot="1">
      <c r="A28" s="86">
        <f>IF(INT(I28)=1,F28,0)</f>
        <v>0</v>
      </c>
      <c r="B28" s="86">
        <f>IF(INT(I28)=3,F28,0)</f>
        <v>0</v>
      </c>
      <c r="C28" s="86">
        <f>IF(INT(I28)=4,F28,0)</f>
        <v>2</v>
      </c>
      <c r="D28" s="86">
        <f>IF(INT(I28)=5,F28,0)</f>
        <v>0</v>
      </c>
      <c r="E28" s="86">
        <f>IF(INT(I28)=6,F28,0)</f>
        <v>0</v>
      </c>
      <c r="F28" s="90">
        <v>2</v>
      </c>
      <c r="H28" s="111">
        <v>5</v>
      </c>
      <c r="I28" s="85">
        <v>4</v>
      </c>
      <c r="J28" s="208" t="str">
        <f>LOOKUP(I28,Name!A$2:B1918)</f>
        <v>Halesowen C&amp;AC</v>
      </c>
      <c r="K28" s="174">
        <v>30.2</v>
      </c>
      <c r="L28" s="214"/>
      <c r="M28" s="234" t="s">
        <v>150</v>
      </c>
      <c r="N28" s="97">
        <v>5</v>
      </c>
      <c r="O28" s="98"/>
      <c r="P28" s="210" t="e">
        <f>LOOKUP(O28,Name!A$2:B1925)</f>
        <v>#N/A</v>
      </c>
      <c r="Q28" s="314"/>
      <c r="R28" s="217"/>
      <c r="S28" s="56"/>
      <c r="T28" s="89">
        <f>IF(INT(O28/100)=1,Y28,0)</f>
        <v>0</v>
      </c>
      <c r="U28" s="89">
        <f>IF(INT(O28/100)=3,Y28,0)</f>
        <v>0</v>
      </c>
      <c r="V28" s="89">
        <f>IF(INT(O28/100)=4,Y28,0)</f>
        <v>0</v>
      </c>
      <c r="W28" s="89">
        <f>IF(INT(O28/100)=5,Y28,0)</f>
        <v>0</v>
      </c>
      <c r="X28" s="89">
        <f>IF(INT(O28/100)=6,Y28,0)</f>
        <v>0</v>
      </c>
      <c r="Y28" s="78">
        <v>2</v>
      </c>
    </row>
    <row r="29" spans="1:25" ht="15.75" thickBot="1">
      <c r="A29" s="87"/>
      <c r="B29" s="87"/>
      <c r="C29" s="87"/>
      <c r="D29" s="87"/>
      <c r="E29" s="87"/>
      <c r="F29" s="88" t="s">
        <v>75</v>
      </c>
      <c r="H29" s="212"/>
      <c r="I29" s="209"/>
      <c r="J29" s="208"/>
      <c r="K29" s="321"/>
      <c r="L29" s="214"/>
      <c r="M29" s="234" t="s">
        <v>150</v>
      </c>
      <c r="N29" s="216"/>
      <c r="O29" s="216"/>
      <c r="P29" s="211"/>
      <c r="Q29" s="211"/>
      <c r="R29" s="211"/>
      <c r="T29" s="87"/>
      <c r="U29" s="87"/>
      <c r="V29" s="87"/>
      <c r="W29" s="87"/>
      <c r="X29" s="87"/>
      <c r="Y29" s="88" t="s">
        <v>75</v>
      </c>
    </row>
    <row r="30" spans="1:25" ht="16.5" thickBot="1">
      <c r="A30" s="80" t="s">
        <v>65</v>
      </c>
      <c r="B30" s="81" t="s">
        <v>67</v>
      </c>
      <c r="C30" s="82" t="s">
        <v>69</v>
      </c>
      <c r="D30" s="83" t="s">
        <v>71</v>
      </c>
      <c r="E30" s="84" t="s">
        <v>73</v>
      </c>
      <c r="H30" s="233" t="s">
        <v>120</v>
      </c>
      <c r="I30" s="100">
        <v>6.2</v>
      </c>
      <c r="J30" s="209" t="s">
        <v>149</v>
      </c>
      <c r="K30" s="322"/>
      <c r="L30" s="214"/>
      <c r="M30" s="234" t="s">
        <v>150</v>
      </c>
      <c r="N30" s="232" t="s">
        <v>139</v>
      </c>
      <c r="O30" s="218"/>
      <c r="P30" s="207" t="s">
        <v>138</v>
      </c>
      <c r="Q30" s="207"/>
      <c r="R30" s="213"/>
      <c r="S30" s="56"/>
      <c r="T30" s="80" t="s">
        <v>65</v>
      </c>
      <c r="U30" s="81" t="s">
        <v>67</v>
      </c>
      <c r="V30" s="82" t="s">
        <v>69</v>
      </c>
      <c r="W30" s="83" t="s">
        <v>71</v>
      </c>
      <c r="X30" s="84" t="s">
        <v>73</v>
      </c>
    </row>
    <row r="31" spans="1:25" ht="15.75" thickBot="1">
      <c r="A31" s="86">
        <f>IF(INT(I31)=1,F31,0)</f>
        <v>0</v>
      </c>
      <c r="B31" s="86">
        <f>IF(INT(I31)=3,F31,0)</f>
        <v>0</v>
      </c>
      <c r="C31" s="86">
        <f>IF(INT(I31)=4,F31,0)</f>
        <v>0</v>
      </c>
      <c r="D31" s="86">
        <f>IF(INT(I31)=5,F31,0)</f>
        <v>10</v>
      </c>
      <c r="E31" s="86">
        <f>IF(INT(I31)=6,F31,0)</f>
        <v>0</v>
      </c>
      <c r="F31" s="90">
        <v>10</v>
      </c>
      <c r="H31" s="111">
        <v>1</v>
      </c>
      <c r="I31" s="85">
        <v>5</v>
      </c>
      <c r="J31" s="208" t="str">
        <f>LOOKUP(I31,Name!A$2:B1921)</f>
        <v>Tamworth AC</v>
      </c>
      <c r="K31" s="174">
        <v>83.7</v>
      </c>
      <c r="L31" s="214"/>
      <c r="M31" s="234" t="s">
        <v>150</v>
      </c>
      <c r="N31" s="93">
        <v>1</v>
      </c>
      <c r="O31" s="85">
        <v>689</v>
      </c>
      <c r="P31" s="208" t="str">
        <f>LOOKUP(O31,Name!A$2:B1928)</f>
        <v>Freya Harding</v>
      </c>
      <c r="Q31" s="87">
        <v>48</v>
      </c>
      <c r="R31" s="214"/>
      <c r="S31" s="56"/>
      <c r="T31" s="89">
        <f>IF(INT(O31/100)=1,Y31,0)</f>
        <v>0</v>
      </c>
      <c r="U31" s="89">
        <f>IF(INT(O31/100)=3,Y31,0)</f>
        <v>0</v>
      </c>
      <c r="V31" s="89">
        <f>IF(INT(O31/100)=4,Y31,0)</f>
        <v>0</v>
      </c>
      <c r="W31" s="89">
        <f>IF(INT(O31/100)=5,Y31,0)</f>
        <v>0</v>
      </c>
      <c r="X31" s="89">
        <f>IF(INT(O31/100)=6,Y31,0)</f>
        <v>10</v>
      </c>
      <c r="Y31" s="78">
        <v>10</v>
      </c>
    </row>
    <row r="32" spans="1:25" ht="15.75" thickBot="1">
      <c r="A32" s="86">
        <f>IF(INT(I32)=1,F32,0)</f>
        <v>0</v>
      </c>
      <c r="B32" s="86">
        <f>IF(INT(I32)=3,F32,0)</f>
        <v>0</v>
      </c>
      <c r="C32" s="86">
        <f>IF(INT(I32)=4,F32,0)</f>
        <v>0</v>
      </c>
      <c r="D32" s="86">
        <f>IF(INT(I32)=5,F32,0)</f>
        <v>0</v>
      </c>
      <c r="E32" s="86">
        <f>IF(INT(I32)=6,F32,0)</f>
        <v>8</v>
      </c>
      <c r="F32" s="90">
        <v>8</v>
      </c>
      <c r="H32" s="111">
        <v>2</v>
      </c>
      <c r="I32" s="85">
        <v>6</v>
      </c>
      <c r="J32" s="208" t="str">
        <f>LOOKUP(I32,Name!A$2:B1922)</f>
        <v>Solihull &amp; Small Heath</v>
      </c>
      <c r="K32" s="174">
        <v>84.8</v>
      </c>
      <c r="L32" s="214"/>
      <c r="M32" s="234" t="s">
        <v>150</v>
      </c>
      <c r="N32" s="93">
        <v>2</v>
      </c>
      <c r="O32" s="85">
        <v>492</v>
      </c>
      <c r="P32" s="208" t="str">
        <f>LOOKUP(O32,Name!A$2:B1929)</f>
        <v>Katie Wilkinson</v>
      </c>
      <c r="Q32" s="87">
        <v>42</v>
      </c>
      <c r="R32" s="214"/>
      <c r="S32" s="56"/>
      <c r="T32" s="89">
        <f>IF(INT(O32/100)=1,Y32,0)</f>
        <v>0</v>
      </c>
      <c r="U32" s="89">
        <f>IF(INT(O32/100)=3,Y32,0)</f>
        <v>0</v>
      </c>
      <c r="V32" s="89">
        <f>IF(INT(O32/100)=4,Y32,0)</f>
        <v>8</v>
      </c>
      <c r="W32" s="89">
        <f>IF(INT(O32/100)=5,Y32,0)</f>
        <v>0</v>
      </c>
      <c r="X32" s="89">
        <f>IF(INT(O32/100)=6,Y32,0)</f>
        <v>0</v>
      </c>
      <c r="Y32" s="78">
        <v>8</v>
      </c>
    </row>
    <row r="33" spans="1:25" ht="15.75" thickBot="1">
      <c r="A33" s="86">
        <f>IF(INT(I33)=1,F33,0)</f>
        <v>0</v>
      </c>
      <c r="B33" s="86">
        <f>IF(INT(I33)=3,F33,0)</f>
        <v>0</v>
      </c>
      <c r="C33" s="86">
        <f>IF(INT(I33)=4,F33,0)</f>
        <v>6</v>
      </c>
      <c r="D33" s="86">
        <f>IF(INT(I33)=5,F33,0)</f>
        <v>0</v>
      </c>
      <c r="E33" s="86">
        <f>IF(INT(I33)=6,F33,0)</f>
        <v>0</v>
      </c>
      <c r="F33" s="90">
        <v>6</v>
      </c>
      <c r="H33" s="111">
        <v>3</v>
      </c>
      <c r="I33" s="85">
        <v>4</v>
      </c>
      <c r="J33" s="208" t="str">
        <f>LOOKUP(I33,Name!A$2:B1923)</f>
        <v>Halesowen C&amp;AC</v>
      </c>
      <c r="K33" s="174">
        <v>85.7</v>
      </c>
      <c r="L33" s="214"/>
      <c r="M33" s="234" t="s">
        <v>150</v>
      </c>
      <c r="N33" s="93">
        <v>3</v>
      </c>
      <c r="O33" s="85">
        <v>101</v>
      </c>
      <c r="P33" s="208" t="str">
        <f>LOOKUP(O33,Name!A$2:B1930)</f>
        <v>Louise Aldridge</v>
      </c>
      <c r="Q33" s="87">
        <v>39</v>
      </c>
      <c r="R33" s="214"/>
      <c r="S33" s="56"/>
      <c r="T33" s="89">
        <f>IF(INT(O33/100)=1,Y33,0)</f>
        <v>6</v>
      </c>
      <c r="U33" s="89">
        <f>IF(INT(O33/100)=3,Y33,0)</f>
        <v>0</v>
      </c>
      <c r="V33" s="89">
        <f>IF(INT(O33/100)=4,Y33,0)</f>
        <v>0</v>
      </c>
      <c r="W33" s="89">
        <f>IF(INT(O33/100)=5,Y33,0)</f>
        <v>0</v>
      </c>
      <c r="X33" s="89">
        <f>IF(INT(O33/100)=6,Y33,0)</f>
        <v>0</v>
      </c>
      <c r="Y33" s="78">
        <v>6</v>
      </c>
    </row>
    <row r="34" spans="1:25" ht="15.75" thickBot="1">
      <c r="A34" s="86">
        <f>IF(INT(I34)=1,F34,0)</f>
        <v>0</v>
      </c>
      <c r="B34" s="86">
        <f>IF(INT(I34)=3,F34,0)</f>
        <v>4</v>
      </c>
      <c r="C34" s="86">
        <f>IF(INT(I34)=4,F34,0)</f>
        <v>0</v>
      </c>
      <c r="D34" s="86">
        <f>IF(INT(I34)=5,F34,0)</f>
        <v>0</v>
      </c>
      <c r="E34" s="86">
        <f>IF(INT(I34)=6,F34,0)</f>
        <v>0</v>
      </c>
      <c r="F34" s="90">
        <v>4</v>
      </c>
      <c r="H34" s="111">
        <v>4</v>
      </c>
      <c r="I34" s="85">
        <v>3</v>
      </c>
      <c r="J34" s="208" t="str">
        <f>LOOKUP(I34,Name!A$2:B1924)</f>
        <v>Birchfield Harriers</v>
      </c>
      <c r="K34" s="174">
        <v>88.1</v>
      </c>
      <c r="L34" s="214"/>
      <c r="M34" s="234" t="s">
        <v>150</v>
      </c>
      <c r="N34" s="93">
        <v>4</v>
      </c>
      <c r="O34" s="85">
        <v>333</v>
      </c>
      <c r="P34" s="208" t="str">
        <f>LOOKUP(O34,Name!A$2:B1931)</f>
        <v xml:space="preserve">Jessica Moseley </v>
      </c>
      <c r="Q34" s="87">
        <v>38</v>
      </c>
      <c r="R34" s="214"/>
      <c r="S34" s="56"/>
      <c r="T34" s="89">
        <f>IF(INT(O34/100)=1,Y34,0)</f>
        <v>0</v>
      </c>
      <c r="U34" s="89">
        <f>IF(INT(O34/100)=3,Y34,0)</f>
        <v>4</v>
      </c>
      <c r="V34" s="89">
        <f>IF(INT(O34/100)=4,Y34,0)</f>
        <v>0</v>
      </c>
      <c r="W34" s="89">
        <f>IF(INT(O34/100)=5,Y34,0)</f>
        <v>0</v>
      </c>
      <c r="X34" s="89">
        <f>IF(INT(O34/100)=6,Y34,0)</f>
        <v>0</v>
      </c>
      <c r="Y34" s="78">
        <v>4</v>
      </c>
    </row>
    <row r="35" spans="1:25" ht="15.75" thickBot="1">
      <c r="A35" s="86">
        <f>IF(INT(I35)=1,F35,0)</f>
        <v>2</v>
      </c>
      <c r="B35" s="86">
        <f>IF(INT(I35)=3,F35,0)</f>
        <v>0</v>
      </c>
      <c r="C35" s="86">
        <f>IF(INT(I35)=4,F35,0)</f>
        <v>0</v>
      </c>
      <c r="D35" s="86">
        <f>IF(INT(I35)=5,F35,0)</f>
        <v>0</v>
      </c>
      <c r="E35" s="86">
        <f>IF(INT(I35)=6,F35,0)</f>
        <v>0</v>
      </c>
      <c r="F35" s="90">
        <v>2</v>
      </c>
      <c r="H35" s="111">
        <v>5</v>
      </c>
      <c r="I35" s="85">
        <v>1</v>
      </c>
      <c r="J35" s="208" t="str">
        <f>LOOKUP(I35,Name!A$2:B1925)</f>
        <v>Royal Sutton Coldfield</v>
      </c>
      <c r="K35" s="174">
        <v>88.5</v>
      </c>
      <c r="L35" s="214"/>
      <c r="M35" s="234" t="s">
        <v>150</v>
      </c>
      <c r="N35" s="93">
        <v>5</v>
      </c>
      <c r="O35" s="85">
        <v>505</v>
      </c>
      <c r="P35" s="208" t="str">
        <f>LOOKUP(O35,Name!A$2:B1932)</f>
        <v>Abi Hamer</v>
      </c>
      <c r="Q35" s="87">
        <v>36</v>
      </c>
      <c r="R35" s="214"/>
      <c r="S35" s="56"/>
      <c r="T35" s="89">
        <f>IF(INT(O35/100)=1,Y35,0)</f>
        <v>0</v>
      </c>
      <c r="U35" s="89">
        <f>IF(INT(O35/100)=3,Y35,0)</f>
        <v>0</v>
      </c>
      <c r="V35" s="89">
        <f>IF(INT(O35/100)=4,Y35,0)</f>
        <v>0</v>
      </c>
      <c r="W35" s="89">
        <f>IF(INT(O35/100)=5,Y35,0)</f>
        <v>2</v>
      </c>
      <c r="X35" s="89">
        <f>IF(INT(O35/100)=6,Y35,0)</f>
        <v>0</v>
      </c>
      <c r="Y35" s="78">
        <v>2</v>
      </c>
    </row>
    <row r="36" spans="1:25" ht="15.75" thickBot="1">
      <c r="A36" s="87"/>
      <c r="B36" s="87"/>
      <c r="C36" s="87"/>
      <c r="D36" s="87"/>
      <c r="E36" s="87"/>
      <c r="F36" s="88" t="s">
        <v>75</v>
      </c>
      <c r="H36" s="212"/>
      <c r="I36" s="209"/>
      <c r="J36" s="208"/>
      <c r="K36" s="321"/>
      <c r="L36" s="214"/>
      <c r="M36" s="234" t="s">
        <v>150</v>
      </c>
      <c r="N36" s="212"/>
      <c r="O36" s="209"/>
      <c r="P36" s="208"/>
      <c r="Q36" s="208"/>
      <c r="R36" s="214"/>
      <c r="S36" s="56"/>
      <c r="T36" s="103"/>
      <c r="U36" s="87"/>
      <c r="V36" s="87"/>
      <c r="W36" s="87"/>
      <c r="X36" s="87"/>
      <c r="Y36" s="88" t="s">
        <v>75</v>
      </c>
    </row>
    <row r="37" spans="1:25" ht="16.5" thickBot="1">
      <c r="A37" s="80" t="s">
        <v>65</v>
      </c>
      <c r="B37" s="81" t="s">
        <v>67</v>
      </c>
      <c r="C37" s="82" t="s">
        <v>69</v>
      </c>
      <c r="D37" s="83" t="s">
        <v>71</v>
      </c>
      <c r="E37" s="84" t="s">
        <v>73</v>
      </c>
      <c r="H37" s="233" t="s">
        <v>121</v>
      </c>
      <c r="I37" s="100">
        <v>6.3</v>
      </c>
      <c r="J37" s="209" t="s">
        <v>85</v>
      </c>
      <c r="K37" s="322"/>
      <c r="L37" s="214"/>
      <c r="M37" s="234" t="s">
        <v>150</v>
      </c>
      <c r="N37" s="233" t="s">
        <v>140</v>
      </c>
      <c r="O37" s="209"/>
      <c r="P37" s="209" t="s">
        <v>141</v>
      </c>
      <c r="Q37" s="209"/>
      <c r="R37" s="214"/>
      <c r="S37" s="56"/>
      <c r="T37" s="80" t="s">
        <v>65</v>
      </c>
      <c r="U37" s="81" t="s">
        <v>67</v>
      </c>
      <c r="V37" s="82" t="s">
        <v>69</v>
      </c>
      <c r="W37" s="83" t="s">
        <v>71</v>
      </c>
      <c r="X37" s="84" t="s">
        <v>73</v>
      </c>
    </row>
    <row r="38" spans="1:25" ht="15.75" thickBot="1">
      <c r="A38" s="86">
        <f>IF(I38=1,F38,0)</f>
        <v>0</v>
      </c>
      <c r="B38" s="86">
        <f>IF(I38=3,F38,0)</f>
        <v>0</v>
      </c>
      <c r="C38" s="86">
        <f>IF(I38=4,F38,0)</f>
        <v>0</v>
      </c>
      <c r="D38" s="86">
        <f>IF(I38=5,F38,0)</f>
        <v>10</v>
      </c>
      <c r="E38" s="86">
        <f>IF(I38=6,F38,0)</f>
        <v>0</v>
      </c>
      <c r="F38" s="90">
        <v>10</v>
      </c>
      <c r="H38" s="111">
        <v>1</v>
      </c>
      <c r="I38" s="85">
        <v>5</v>
      </c>
      <c r="J38" s="208" t="str">
        <f>LOOKUP(I38,Name!A$2:B1928)</f>
        <v>Tamworth AC</v>
      </c>
      <c r="K38" s="174">
        <v>53.5</v>
      </c>
      <c r="L38" s="214"/>
      <c r="M38" s="234" t="s">
        <v>150</v>
      </c>
      <c r="N38" s="93">
        <v>1</v>
      </c>
      <c r="O38" s="85">
        <v>692</v>
      </c>
      <c r="P38" s="208" t="str">
        <f>LOOKUP(O38,Name!A$2:B1935)</f>
        <v>Manuella Mbundu</v>
      </c>
      <c r="Q38" s="87">
        <v>42</v>
      </c>
      <c r="R38" s="214"/>
      <c r="S38" s="56"/>
      <c r="T38" s="89">
        <f>IF(INT(O38/100)=1,Y38,0)</f>
        <v>0</v>
      </c>
      <c r="U38" s="89">
        <f>IF(INT(O38/100)=3,Y38,0)</f>
        <v>0</v>
      </c>
      <c r="V38" s="89">
        <f>IF(INT(O38/100)=4,Y38,0)</f>
        <v>0</v>
      </c>
      <c r="W38" s="89">
        <f>IF(INT(O38/100)=5,Y38,0)</f>
        <v>0</v>
      </c>
      <c r="X38" s="89">
        <f>IF(INT(O38/100)=6,Y38,0)</f>
        <v>10</v>
      </c>
      <c r="Y38" s="78">
        <v>10</v>
      </c>
    </row>
    <row r="39" spans="1:25" ht="15.75" thickBot="1">
      <c r="A39" s="86">
        <f>IF(I39=1,F39,0)</f>
        <v>0</v>
      </c>
      <c r="B39" s="86">
        <f>IF(I39=3,F39,0)</f>
        <v>0</v>
      </c>
      <c r="C39" s="86">
        <f>IF(I39=4,F39,0)</f>
        <v>0</v>
      </c>
      <c r="D39" s="86">
        <f>IF(I39=5,F39,0)</f>
        <v>0</v>
      </c>
      <c r="E39" s="86">
        <f>IF(I39=6,F39,0)</f>
        <v>8</v>
      </c>
      <c r="F39" s="90">
        <v>8</v>
      </c>
      <c r="H39" s="111">
        <v>2</v>
      </c>
      <c r="I39" s="85">
        <v>6</v>
      </c>
      <c r="J39" s="208" t="str">
        <f>LOOKUP(I39,Name!A$2:B1929)</f>
        <v>Solihull &amp; Small Heath</v>
      </c>
      <c r="K39" s="174">
        <v>54.2</v>
      </c>
      <c r="L39" s="214"/>
      <c r="M39" s="234" t="s">
        <v>150</v>
      </c>
      <c r="N39" s="93">
        <v>2</v>
      </c>
      <c r="O39" s="85">
        <v>302</v>
      </c>
      <c r="P39" s="208" t="str">
        <f>LOOKUP(O39,Name!A$2:B1936)</f>
        <v xml:space="preserve">Shaylee Stamps </v>
      </c>
      <c r="Q39" s="87">
        <v>28</v>
      </c>
      <c r="R39" s="214"/>
      <c r="S39" s="56"/>
      <c r="T39" s="89">
        <f>IF(INT(O39/100)=1,Y39,0)</f>
        <v>0</v>
      </c>
      <c r="U39" s="89">
        <f>IF(INT(O39/100)=3,Y39,0)</f>
        <v>8</v>
      </c>
      <c r="V39" s="89">
        <f>IF(INT(O39/100)=4,Y39,0)</f>
        <v>0</v>
      </c>
      <c r="W39" s="89">
        <f>IF(INT(O39/100)=5,Y39,0)</f>
        <v>0</v>
      </c>
      <c r="X39" s="89">
        <f>IF(INT(O39/100)=6,Y39,0)</f>
        <v>0</v>
      </c>
      <c r="Y39" s="78">
        <v>8</v>
      </c>
    </row>
    <row r="40" spans="1:25" ht="15.75" thickBot="1">
      <c r="A40" s="86">
        <f>IF(I40=1,F40,0)</f>
        <v>6</v>
      </c>
      <c r="B40" s="86">
        <f>IF(I40=3,F40,0)</f>
        <v>0</v>
      </c>
      <c r="C40" s="86">
        <f>IF(I40=4,F40,0)</f>
        <v>0</v>
      </c>
      <c r="D40" s="86">
        <f>IF(I40=5,F40,0)</f>
        <v>0</v>
      </c>
      <c r="E40" s="86">
        <f>IF(I40=6,F40,0)</f>
        <v>0</v>
      </c>
      <c r="F40" s="90">
        <v>6</v>
      </c>
      <c r="H40" s="111">
        <v>3</v>
      </c>
      <c r="I40" s="85">
        <v>1</v>
      </c>
      <c r="J40" s="208" t="str">
        <f>LOOKUP(I40,Name!A$2:B1930)</f>
        <v>Royal Sutton Coldfield</v>
      </c>
      <c r="K40" s="174">
        <v>55.3</v>
      </c>
      <c r="L40" s="214"/>
      <c r="M40" s="234" t="s">
        <v>150</v>
      </c>
      <c r="N40" s="93">
        <v>3</v>
      </c>
      <c r="O40" s="85">
        <v>480</v>
      </c>
      <c r="P40" s="208" t="str">
        <f>LOOKUP(O40,Name!A$2:B1937)</f>
        <v>Milly Allen</v>
      </c>
      <c r="Q40" s="87">
        <v>27</v>
      </c>
      <c r="R40" s="214"/>
      <c r="S40" s="56"/>
      <c r="T40" s="89">
        <f>IF(INT(O40/100)=1,Y40,0)</f>
        <v>0</v>
      </c>
      <c r="U40" s="89">
        <f>IF(INT(O40/100)=3,Y40,0)</f>
        <v>0</v>
      </c>
      <c r="V40" s="89">
        <f>IF(INT(O40/100)=4,Y40,0)</f>
        <v>6</v>
      </c>
      <c r="W40" s="89">
        <f>IF(INT(O40/100)=5,Y40,0)</f>
        <v>0</v>
      </c>
      <c r="X40" s="89">
        <f>IF(INT(O40/100)=6,Y40,0)</f>
        <v>0</v>
      </c>
      <c r="Y40" s="78">
        <v>6</v>
      </c>
    </row>
    <row r="41" spans="1:25" ht="15.75" thickBot="1">
      <c r="A41" s="86">
        <f>IF(I41=1,F41,0)</f>
        <v>0</v>
      </c>
      <c r="B41" s="86">
        <f>IF(I41=3,F41,0)</f>
        <v>0</v>
      </c>
      <c r="C41" s="86">
        <f>IF(I41=4,F41,0)</f>
        <v>4</v>
      </c>
      <c r="D41" s="86">
        <f>IF(I41=5,F41,0)</f>
        <v>0</v>
      </c>
      <c r="E41" s="86">
        <f>IF(I41=6,F41,0)</f>
        <v>0</v>
      </c>
      <c r="F41" s="90">
        <v>4</v>
      </c>
      <c r="H41" s="111">
        <v>4</v>
      </c>
      <c r="I41" s="85">
        <v>4</v>
      </c>
      <c r="J41" s="208" t="str">
        <f>LOOKUP(I41,Name!A$2:B1931)</f>
        <v>Halesowen C&amp;AC</v>
      </c>
      <c r="K41" s="174">
        <v>56.2</v>
      </c>
      <c r="L41" s="214"/>
      <c r="M41" s="234" t="s">
        <v>150</v>
      </c>
      <c r="N41" s="93">
        <v>4</v>
      </c>
      <c r="O41" s="85">
        <v>104</v>
      </c>
      <c r="P41" s="208" t="str">
        <f>LOOKUP(O41,Name!A$2:B1938)</f>
        <v>Charlotte Gibson</v>
      </c>
      <c r="Q41" s="87">
        <v>23</v>
      </c>
      <c r="R41" s="214"/>
      <c r="S41" s="56"/>
      <c r="T41" s="89">
        <f>IF(INT(O41/100)=1,Y41,0)</f>
        <v>4</v>
      </c>
      <c r="U41" s="89">
        <f>IF(INT(O41/100)=3,Y41,0)</f>
        <v>0</v>
      </c>
      <c r="V41" s="89">
        <f>IF(INT(O41/100)=4,Y41,0)</f>
        <v>0</v>
      </c>
      <c r="W41" s="89">
        <f>IF(INT(O41/100)=5,Y41,0)</f>
        <v>0</v>
      </c>
      <c r="X41" s="89">
        <f>IF(INT(O41/100)=6,Y41,0)</f>
        <v>0</v>
      </c>
      <c r="Y41" s="78">
        <v>4</v>
      </c>
    </row>
    <row r="42" spans="1:25" ht="15.75" thickBot="1">
      <c r="A42" s="86">
        <f>IF(I42=1,F42,0)</f>
        <v>0</v>
      </c>
      <c r="B42" s="86">
        <f>IF(I42=3,F42,0)</f>
        <v>2</v>
      </c>
      <c r="C42" s="86">
        <f>IF(I42=4,F42,0)</f>
        <v>0</v>
      </c>
      <c r="D42" s="86">
        <f>IF(I42=5,F42,0)</f>
        <v>0</v>
      </c>
      <c r="E42" s="86">
        <f>IF(I42=6,F42,0)</f>
        <v>0</v>
      </c>
      <c r="F42" s="90">
        <v>2</v>
      </c>
      <c r="H42" s="111">
        <v>5</v>
      </c>
      <c r="I42" s="85">
        <v>3</v>
      </c>
      <c r="J42" s="208" t="str">
        <f>LOOKUP(I42,Name!A$2:B1932)</f>
        <v>Birchfield Harriers</v>
      </c>
      <c r="K42" s="174">
        <v>58.4</v>
      </c>
      <c r="L42" s="214"/>
      <c r="M42" s="234" t="s">
        <v>150</v>
      </c>
      <c r="N42" s="97">
        <v>5</v>
      </c>
      <c r="O42" s="98"/>
      <c r="P42" s="210" t="e">
        <f>LOOKUP(O42,Name!A$2:B1939)</f>
        <v>#N/A</v>
      </c>
      <c r="Q42" s="109"/>
      <c r="R42" s="217"/>
      <c r="S42" s="56"/>
      <c r="T42" s="89">
        <f>IF(INT(O42/100)=1,Y42,0)</f>
        <v>0</v>
      </c>
      <c r="U42" s="89">
        <f>IF(INT(O42/100)=3,Y42,0)</f>
        <v>0</v>
      </c>
      <c r="V42" s="89">
        <f>IF(INT(O42/100)=4,Y42,0)</f>
        <v>0</v>
      </c>
      <c r="W42" s="89">
        <f>IF(INT(O42/100)=5,Y42,0)</f>
        <v>0</v>
      </c>
      <c r="X42" s="89">
        <f>IF(INT(O42/100)=6,Y42,0)</f>
        <v>0</v>
      </c>
      <c r="Y42" s="78">
        <v>2</v>
      </c>
    </row>
    <row r="43" spans="1:25" ht="15.75" thickBot="1">
      <c r="A43" s="87"/>
      <c r="B43" s="87"/>
      <c r="C43" s="87"/>
      <c r="D43" s="87"/>
      <c r="E43" s="87"/>
      <c r="F43" s="88" t="s">
        <v>75</v>
      </c>
      <c r="H43" s="215"/>
      <c r="I43" s="208"/>
      <c r="J43" s="208"/>
      <c r="K43" s="321"/>
      <c r="L43" s="214"/>
      <c r="M43" s="234" t="s">
        <v>150</v>
      </c>
      <c r="N43" s="216"/>
      <c r="O43" s="216"/>
      <c r="P43" s="211"/>
      <c r="Q43" s="211"/>
      <c r="R43" s="211"/>
      <c r="T43" s="87"/>
      <c r="U43" s="87"/>
      <c r="V43" s="87"/>
      <c r="W43" s="87"/>
      <c r="X43" s="87"/>
      <c r="Y43" s="88" t="s">
        <v>75</v>
      </c>
    </row>
    <row r="44" spans="1:25" ht="16.5" thickBot="1">
      <c r="A44" s="80" t="s">
        <v>65</v>
      </c>
      <c r="B44" s="81" t="s">
        <v>67</v>
      </c>
      <c r="C44" s="82" t="s">
        <v>69</v>
      </c>
      <c r="D44" s="83" t="s">
        <v>71</v>
      </c>
      <c r="E44" s="84" t="s">
        <v>73</v>
      </c>
      <c r="H44" s="233" t="s">
        <v>122</v>
      </c>
      <c r="I44" s="100">
        <v>6.3</v>
      </c>
      <c r="J44" s="209" t="s">
        <v>86</v>
      </c>
      <c r="K44" s="322"/>
      <c r="L44" s="214"/>
      <c r="M44" s="234" t="s">
        <v>150</v>
      </c>
      <c r="N44" s="232" t="s">
        <v>126</v>
      </c>
      <c r="O44" s="218"/>
      <c r="P44" s="207" t="s">
        <v>93</v>
      </c>
      <c r="Q44" s="207"/>
      <c r="R44" s="213"/>
      <c r="S44" s="56"/>
      <c r="T44" s="80" t="s">
        <v>65</v>
      </c>
      <c r="U44" s="81" t="s">
        <v>67</v>
      </c>
      <c r="V44" s="82" t="s">
        <v>69</v>
      </c>
      <c r="W44" s="83" t="s">
        <v>71</v>
      </c>
      <c r="X44" s="84" t="s">
        <v>73</v>
      </c>
    </row>
    <row r="45" spans="1:25" ht="15.75" thickBot="1">
      <c r="A45" s="86">
        <f>IF(I45=1,F45,0)</f>
        <v>0</v>
      </c>
      <c r="B45" s="86">
        <f>IF(I45=3,F45,0)</f>
        <v>0</v>
      </c>
      <c r="C45" s="86">
        <f>IF(I45=4,F45,0)</f>
        <v>0</v>
      </c>
      <c r="D45" s="86">
        <f>IF(I45=5,F45,0)</f>
        <v>0</v>
      </c>
      <c r="E45" s="86">
        <f>IF(I45=6,F45,0)</f>
        <v>10</v>
      </c>
      <c r="F45" s="90">
        <v>10</v>
      </c>
      <c r="H45" s="111">
        <v>1</v>
      </c>
      <c r="I45" s="85">
        <v>6</v>
      </c>
      <c r="J45" s="208" t="str">
        <f>LOOKUP(I45,Name!A$2:B1935)</f>
        <v>Solihull &amp; Small Heath</v>
      </c>
      <c r="K45" s="174">
        <v>54.1</v>
      </c>
      <c r="L45" s="214"/>
      <c r="M45" s="234" t="s">
        <v>150</v>
      </c>
      <c r="N45" s="93">
        <v>1</v>
      </c>
      <c r="O45" s="85">
        <v>500</v>
      </c>
      <c r="P45" s="208" t="str">
        <f>LOOKUP(O45,Name!A$2:B1942)</f>
        <v>Niamh Kilgallan</v>
      </c>
      <c r="Q45" s="182">
        <v>6</v>
      </c>
      <c r="R45" s="214"/>
      <c r="S45" s="56"/>
      <c r="T45" s="89">
        <f>IF(INT(O45/100)=1,Y45,0)</f>
        <v>0</v>
      </c>
      <c r="U45" s="89">
        <f>IF(INT(O45/100)=3,Y45,0)</f>
        <v>0</v>
      </c>
      <c r="V45" s="89">
        <f>IF(INT(O45/100)=4,Y45,0)</f>
        <v>0</v>
      </c>
      <c r="W45" s="89">
        <f>IF(INT(O45/100)=5,Y45,0)</f>
        <v>10</v>
      </c>
      <c r="X45" s="89">
        <f>IF(INT(O45/100)=6,Y45,0)</f>
        <v>0</v>
      </c>
      <c r="Y45" s="78">
        <v>10</v>
      </c>
    </row>
    <row r="46" spans="1:25" ht="15.75" thickBot="1">
      <c r="A46" s="86">
        <f>IF(I46=1,F46,0)</f>
        <v>0</v>
      </c>
      <c r="B46" s="86">
        <f>IF(I46=3,F46,0)</f>
        <v>0</v>
      </c>
      <c r="C46" s="86">
        <f>IF(I46=4,F46,0)</f>
        <v>0</v>
      </c>
      <c r="D46" s="86">
        <f>IF(I46=5,F46,0)</f>
        <v>8</v>
      </c>
      <c r="E46" s="86">
        <f>IF(I46=6,F46,0)</f>
        <v>0</v>
      </c>
      <c r="F46" s="90">
        <v>8</v>
      </c>
      <c r="H46" s="111">
        <v>2</v>
      </c>
      <c r="I46" s="85">
        <v>5</v>
      </c>
      <c r="J46" s="208" t="str">
        <f>LOOKUP(I46,Name!A$2:B1936)</f>
        <v>Tamworth AC</v>
      </c>
      <c r="K46" s="174">
        <v>55</v>
      </c>
      <c r="L46" s="214"/>
      <c r="M46" s="234" t="s">
        <v>150</v>
      </c>
      <c r="N46" s="93">
        <v>2</v>
      </c>
      <c r="O46" s="85">
        <v>103</v>
      </c>
      <c r="P46" s="208" t="str">
        <f>LOOKUP(O46,Name!A$2:B1943)</f>
        <v>Thea Criddle</v>
      </c>
      <c r="Q46" s="182">
        <v>5.75</v>
      </c>
      <c r="R46" s="214"/>
      <c r="S46" s="56"/>
      <c r="T46" s="89">
        <f>IF(INT(O46/100)=1,Y46,0)</f>
        <v>8</v>
      </c>
      <c r="U46" s="89">
        <f>IF(INT(O46/100)=3,Y46,0)</f>
        <v>0</v>
      </c>
      <c r="V46" s="89">
        <f>IF(INT(O46/100)=4,Y46,0)</f>
        <v>0</v>
      </c>
      <c r="W46" s="89">
        <f>IF(INT(O46/100)=5,Y46,0)</f>
        <v>0</v>
      </c>
      <c r="X46" s="89">
        <f>IF(INT(O46/100)=6,Y46,0)</f>
        <v>0</v>
      </c>
      <c r="Y46" s="78">
        <v>8</v>
      </c>
    </row>
    <row r="47" spans="1:25" ht="15.75" thickBot="1">
      <c r="A47" s="86">
        <f>IF(I47=1,F47,0)</f>
        <v>0</v>
      </c>
      <c r="B47" s="86">
        <f>IF(I47=3,F47,0)</f>
        <v>0</v>
      </c>
      <c r="C47" s="86">
        <f>IF(I47=4,F47,0)</f>
        <v>6</v>
      </c>
      <c r="D47" s="86">
        <f>IF(I47=5,F47,0)</f>
        <v>0</v>
      </c>
      <c r="E47" s="86">
        <f>IF(I47=6,F47,0)</f>
        <v>0</v>
      </c>
      <c r="F47" s="90">
        <v>6</v>
      </c>
      <c r="H47" s="111">
        <v>3</v>
      </c>
      <c r="I47" s="85">
        <v>4</v>
      </c>
      <c r="J47" s="208" t="str">
        <f>LOOKUP(I47,Name!A$2:B1937)</f>
        <v>Halesowen C&amp;AC</v>
      </c>
      <c r="K47" s="174">
        <v>57.8</v>
      </c>
      <c r="L47" s="214"/>
      <c r="M47" s="234" t="s">
        <v>150</v>
      </c>
      <c r="N47" s="93">
        <v>3</v>
      </c>
      <c r="O47" s="85">
        <v>691</v>
      </c>
      <c r="P47" s="208" t="str">
        <f>LOOKUP(O47,Name!A$2:B1944)</f>
        <v>Erin Troop</v>
      </c>
      <c r="Q47" s="182">
        <v>5.25</v>
      </c>
      <c r="R47" s="214"/>
      <c r="S47" s="56"/>
      <c r="T47" s="89">
        <f>IF(INT(O47/100)=1,Y47,0)</f>
        <v>0</v>
      </c>
      <c r="U47" s="89">
        <f>IF(INT(O47/100)=3,Y47,0)</f>
        <v>0</v>
      </c>
      <c r="V47" s="89">
        <f>IF(INT(O47/100)=4,Y47,0)</f>
        <v>0</v>
      </c>
      <c r="W47" s="89">
        <f>IF(INT(O47/100)=5,Y47,0)</f>
        <v>0</v>
      </c>
      <c r="X47" s="89">
        <f>IF(INT(O47/100)=6,Y47,0)</f>
        <v>6</v>
      </c>
      <c r="Y47" s="78">
        <v>6</v>
      </c>
    </row>
    <row r="48" spans="1:25" ht="15.75" thickBot="1">
      <c r="A48" s="86">
        <f>IF(I48=1,F48,0)</f>
        <v>4</v>
      </c>
      <c r="B48" s="86">
        <f>IF(I48=3,F48,0)</f>
        <v>0</v>
      </c>
      <c r="C48" s="86">
        <f>IF(I48=4,F48,0)</f>
        <v>0</v>
      </c>
      <c r="D48" s="86">
        <f>IF(I48=5,F48,0)</f>
        <v>0</v>
      </c>
      <c r="E48" s="86">
        <f>IF(I48=6,F48,0)</f>
        <v>0</v>
      </c>
      <c r="F48" s="90">
        <v>4</v>
      </c>
      <c r="H48" s="111">
        <v>4</v>
      </c>
      <c r="I48" s="85">
        <v>1</v>
      </c>
      <c r="J48" s="208" t="str">
        <f>LOOKUP(I48,Name!A$2:B1938)</f>
        <v>Royal Sutton Coldfield</v>
      </c>
      <c r="K48" s="174">
        <v>58.9</v>
      </c>
      <c r="L48" s="214"/>
      <c r="M48" s="234" t="s">
        <v>150</v>
      </c>
      <c r="N48" s="93">
        <v>4</v>
      </c>
      <c r="O48" s="85">
        <v>483</v>
      </c>
      <c r="P48" s="208" t="str">
        <f>LOOKUP(O48,Name!A$2:B1945)</f>
        <v>Betsy Cooper</v>
      </c>
      <c r="Q48" s="182">
        <v>4.25</v>
      </c>
      <c r="R48" s="214"/>
      <c r="S48" s="56"/>
      <c r="T48" s="89">
        <f>IF(INT(O48/100)=1,Y48,0)</f>
        <v>0</v>
      </c>
      <c r="U48" s="89">
        <f>IF(INT(O48/100)=3,Y48,0)</f>
        <v>0</v>
      </c>
      <c r="V48" s="89">
        <f>IF(INT(O48/100)=4,Y48,0)</f>
        <v>4</v>
      </c>
      <c r="W48" s="89">
        <f>IF(INT(O48/100)=5,Y48,0)</f>
        <v>0</v>
      </c>
      <c r="X48" s="89">
        <f>IF(INT(O48/100)=6,Y48,0)</f>
        <v>0</v>
      </c>
      <c r="Y48" s="78">
        <v>4</v>
      </c>
    </row>
    <row r="49" spans="1:25" ht="15.75" thickBot="1">
      <c r="A49" s="86">
        <f>IF(I49=1,F49,0)</f>
        <v>0</v>
      </c>
      <c r="B49" s="86">
        <f>IF(I49=3,F49,0)</f>
        <v>2</v>
      </c>
      <c r="C49" s="86">
        <f>IF(I49=4,F49,0)</f>
        <v>0</v>
      </c>
      <c r="D49" s="86">
        <f>IF(I49=5,F49,0)</f>
        <v>0</v>
      </c>
      <c r="E49" s="86">
        <f>IF(I49=6,F49,0)</f>
        <v>0</v>
      </c>
      <c r="F49" s="90">
        <v>2</v>
      </c>
      <c r="H49" s="111">
        <v>5</v>
      </c>
      <c r="I49" s="85">
        <v>3</v>
      </c>
      <c r="J49" s="208" t="str">
        <f>LOOKUP(I49,Name!A$2:B1939)</f>
        <v>Birchfield Harriers</v>
      </c>
      <c r="K49" s="174">
        <v>59.4</v>
      </c>
      <c r="L49" s="214"/>
      <c r="M49" s="234" t="s">
        <v>150</v>
      </c>
      <c r="N49" s="93">
        <v>5</v>
      </c>
      <c r="O49" s="85">
        <v>307</v>
      </c>
      <c r="P49" s="208" t="str">
        <f>LOOKUP(O49,Name!A$2:B1946)</f>
        <v xml:space="preserve">Elizabeth Cornfield </v>
      </c>
      <c r="Q49" s="182">
        <v>3.25</v>
      </c>
      <c r="R49" s="214"/>
      <c r="S49" s="56"/>
      <c r="T49" s="89">
        <f>IF(INT(O49/100)=1,Y49,0)</f>
        <v>0</v>
      </c>
      <c r="U49" s="89">
        <f>IF(INT(O49/100)=3,Y49,0)</f>
        <v>2</v>
      </c>
      <c r="V49" s="89">
        <f>IF(INT(O49/100)=4,Y49,0)</f>
        <v>0</v>
      </c>
      <c r="W49" s="89">
        <f>IF(INT(O49/100)=5,Y49,0)</f>
        <v>0</v>
      </c>
      <c r="X49" s="89">
        <f>IF(INT(O49/100)=6,Y49,0)</f>
        <v>0</v>
      </c>
      <c r="Y49" s="78">
        <v>2</v>
      </c>
    </row>
    <row r="50" spans="1:25" ht="15.75" thickBot="1">
      <c r="A50" s="87"/>
      <c r="B50" s="87"/>
      <c r="C50" s="87"/>
      <c r="D50" s="87"/>
      <c r="E50" s="87"/>
      <c r="F50" s="88" t="s">
        <v>75</v>
      </c>
      <c r="H50" s="212"/>
      <c r="I50" s="209"/>
      <c r="J50" s="208"/>
      <c r="K50" s="321"/>
      <c r="L50" s="214"/>
      <c r="M50" s="234" t="s">
        <v>150</v>
      </c>
      <c r="N50" s="212"/>
      <c r="O50" s="209"/>
      <c r="P50" s="208"/>
      <c r="Q50" s="318"/>
      <c r="R50" s="214"/>
      <c r="S50" s="56"/>
      <c r="T50" s="103"/>
      <c r="U50" s="87"/>
      <c r="V50" s="87"/>
      <c r="W50" s="87"/>
      <c r="X50" s="87"/>
      <c r="Y50" s="88" t="s">
        <v>75</v>
      </c>
    </row>
    <row r="51" spans="1:25" ht="16.5" thickBot="1">
      <c r="A51" s="80" t="s">
        <v>65</v>
      </c>
      <c r="B51" s="81" t="s">
        <v>67</v>
      </c>
      <c r="C51" s="82" t="s">
        <v>69</v>
      </c>
      <c r="D51" s="83" t="s">
        <v>71</v>
      </c>
      <c r="E51" s="84" t="s">
        <v>73</v>
      </c>
      <c r="H51" s="233" t="s">
        <v>123</v>
      </c>
      <c r="I51" s="100">
        <v>7.1</v>
      </c>
      <c r="J51" s="209" t="s">
        <v>88</v>
      </c>
      <c r="K51" s="322"/>
      <c r="L51" s="214"/>
      <c r="M51" s="234" t="s">
        <v>150</v>
      </c>
      <c r="N51" s="233" t="s">
        <v>127</v>
      </c>
      <c r="O51" s="209"/>
      <c r="P51" s="209" t="s">
        <v>94</v>
      </c>
      <c r="Q51" s="319"/>
      <c r="R51" s="214"/>
      <c r="S51" s="56"/>
      <c r="T51" s="80" t="s">
        <v>65</v>
      </c>
      <c r="U51" s="81" t="s">
        <v>67</v>
      </c>
      <c r="V51" s="82" t="s">
        <v>69</v>
      </c>
      <c r="W51" s="83" t="s">
        <v>71</v>
      </c>
      <c r="X51" s="84" t="s">
        <v>73</v>
      </c>
    </row>
    <row r="52" spans="1:25" ht="15.75" thickBot="1">
      <c r="A52" s="86">
        <f>IF(I52=1,F52,0)</f>
        <v>0</v>
      </c>
      <c r="B52" s="86">
        <f>IF(I52=3,F52,0)</f>
        <v>0</v>
      </c>
      <c r="C52" s="86">
        <f>IF(I52=4,F52,0)</f>
        <v>0</v>
      </c>
      <c r="D52" s="86">
        <f>IF(I52=5,F52,0)</f>
        <v>0</v>
      </c>
      <c r="E52" s="86">
        <f>IF(I52=6,F52,0)</f>
        <v>10</v>
      </c>
      <c r="F52" s="90">
        <v>10</v>
      </c>
      <c r="H52" s="111">
        <v>1</v>
      </c>
      <c r="I52" s="85">
        <v>6</v>
      </c>
      <c r="J52" s="208" t="str">
        <f>LOOKUP(I52,Name!A$2:B1942)</f>
        <v>Solihull &amp; Small Heath</v>
      </c>
      <c r="K52" s="174">
        <v>52.8</v>
      </c>
      <c r="L52" s="214"/>
      <c r="M52" s="234" t="s">
        <v>150</v>
      </c>
      <c r="N52" s="93">
        <v>1</v>
      </c>
      <c r="O52" s="85">
        <v>694</v>
      </c>
      <c r="P52" s="208" t="str">
        <f>LOOKUP(O52,Name!A$2:B1949)</f>
        <v>Hazel Siggs</v>
      </c>
      <c r="Q52" s="182">
        <v>5</v>
      </c>
      <c r="R52" s="214"/>
      <c r="S52" s="56"/>
      <c r="T52" s="89">
        <f>IF(INT(O52/100)=1,Y52,0)</f>
        <v>0</v>
      </c>
      <c r="U52" s="89">
        <f>IF(INT(O52/100)=3,Y52,0)</f>
        <v>0</v>
      </c>
      <c r="V52" s="89">
        <f>IF(INT(O52/100)=4,Y52,0)</f>
        <v>0</v>
      </c>
      <c r="W52" s="89">
        <f>IF(INT(O52/100)=5,Y52,0)</f>
        <v>0</v>
      </c>
      <c r="X52" s="89">
        <f>IF(INT(O52/100)=6,Y52,0)</f>
        <v>10</v>
      </c>
      <c r="Y52" s="78">
        <v>10</v>
      </c>
    </row>
    <row r="53" spans="1:25" ht="15.75" thickBot="1">
      <c r="A53" s="86">
        <f>IF(I53=1,F53,0)</f>
        <v>0</v>
      </c>
      <c r="B53" s="86">
        <f>IF(I53=3,F53,0)</f>
        <v>0</v>
      </c>
      <c r="C53" s="86">
        <f>IF(I53=4,F53,0)</f>
        <v>0</v>
      </c>
      <c r="D53" s="86">
        <f>IF(I53=5,F53,0)</f>
        <v>8</v>
      </c>
      <c r="E53" s="86">
        <f>IF(I53=6,F53,0)</f>
        <v>0</v>
      </c>
      <c r="F53" s="90">
        <v>8</v>
      </c>
      <c r="H53" s="111">
        <v>2</v>
      </c>
      <c r="I53" s="85">
        <v>5</v>
      </c>
      <c r="J53" s="208" t="str">
        <f>LOOKUP(I53,Name!A$2:B1943)</f>
        <v>Tamworth AC</v>
      </c>
      <c r="K53" s="174">
        <v>53.7</v>
      </c>
      <c r="L53" s="214"/>
      <c r="M53" s="234" t="s">
        <v>150</v>
      </c>
      <c r="N53" s="93">
        <v>2</v>
      </c>
      <c r="O53" s="85">
        <v>504</v>
      </c>
      <c r="P53" s="208" t="str">
        <f>LOOKUP(O53,Name!A$2:B1950)</f>
        <v>Lucy Williams</v>
      </c>
      <c r="Q53" s="182">
        <v>4.5</v>
      </c>
      <c r="R53" s="214"/>
      <c r="S53" s="56"/>
      <c r="T53" s="89">
        <f>IF(INT(O53/100)=1,Y53,0)</f>
        <v>0</v>
      </c>
      <c r="U53" s="89">
        <f>IF(INT(O53/100)=3,Y53,0)</f>
        <v>0</v>
      </c>
      <c r="V53" s="89">
        <f>IF(INT(O53/100)=4,Y53,0)</f>
        <v>0</v>
      </c>
      <c r="W53" s="89">
        <f>IF(INT(O53/100)=5,Y53,0)</f>
        <v>8</v>
      </c>
      <c r="X53" s="89">
        <f>IF(INT(O53/100)=6,Y53,0)</f>
        <v>0</v>
      </c>
      <c r="Y53" s="78">
        <v>8</v>
      </c>
    </row>
    <row r="54" spans="1:25" ht="15.75" thickBot="1">
      <c r="A54" s="86">
        <f>IF(I54=1,F54,0)</f>
        <v>6</v>
      </c>
      <c r="B54" s="86">
        <f>IF(I54=3,F54,0)</f>
        <v>0</v>
      </c>
      <c r="C54" s="86">
        <f>IF(I54=4,F54,0)</f>
        <v>0</v>
      </c>
      <c r="D54" s="86">
        <f>IF(I54=5,F54,0)</f>
        <v>0</v>
      </c>
      <c r="E54" s="86">
        <f>IF(I54=6,F54,0)</f>
        <v>0</v>
      </c>
      <c r="F54" s="90">
        <v>6</v>
      </c>
      <c r="H54" s="111">
        <v>3</v>
      </c>
      <c r="I54" s="85">
        <v>1</v>
      </c>
      <c r="J54" s="208" t="str">
        <f>LOOKUP(I54,Name!A$2:B1944)</f>
        <v>Royal Sutton Coldfield</v>
      </c>
      <c r="K54" s="174">
        <v>56.7</v>
      </c>
      <c r="L54" s="214"/>
      <c r="M54" s="234" t="s">
        <v>150</v>
      </c>
      <c r="N54" s="93">
        <v>3</v>
      </c>
      <c r="O54" s="85">
        <v>108</v>
      </c>
      <c r="P54" s="208" t="str">
        <f>LOOKUP(O54,Name!A$2:B1951)</f>
        <v>Caitlin Ralph</v>
      </c>
      <c r="Q54" s="182">
        <v>4.5</v>
      </c>
      <c r="R54" s="214"/>
      <c r="S54" s="56"/>
      <c r="T54" s="89">
        <f>IF(INT(O54/100)=1,Y54,0)</f>
        <v>6</v>
      </c>
      <c r="U54" s="89">
        <f>IF(INT(O54/100)=3,Y54,0)</f>
        <v>0</v>
      </c>
      <c r="V54" s="89">
        <f>IF(INT(O54/100)=4,Y54,0)</f>
        <v>0</v>
      </c>
      <c r="W54" s="89">
        <f>IF(INT(O54/100)=5,Y54,0)</f>
        <v>0</v>
      </c>
      <c r="X54" s="89">
        <f>IF(INT(O54/100)=6,Y54,0)</f>
        <v>0</v>
      </c>
      <c r="Y54" s="78">
        <v>6</v>
      </c>
    </row>
    <row r="55" spans="1:25" ht="15.75" thickBot="1">
      <c r="A55" s="86">
        <f>IF(I55=1,F55,0)</f>
        <v>0</v>
      </c>
      <c r="B55" s="86">
        <f>IF(I55=3,F55,0)</f>
        <v>0</v>
      </c>
      <c r="C55" s="86">
        <f>IF(I55=4,F55,0)</f>
        <v>4</v>
      </c>
      <c r="D55" s="86">
        <f>IF(I55=5,F55,0)</f>
        <v>0</v>
      </c>
      <c r="E55" s="86">
        <f>IF(I55=6,F55,0)</f>
        <v>0</v>
      </c>
      <c r="F55" s="90">
        <v>4</v>
      </c>
      <c r="H55" s="111">
        <v>4</v>
      </c>
      <c r="I55" s="85">
        <v>4</v>
      </c>
      <c r="J55" s="208" t="str">
        <f>LOOKUP(I55,Name!A$2:B1945)</f>
        <v>Halesowen C&amp;AC</v>
      </c>
      <c r="K55" s="174">
        <v>57</v>
      </c>
      <c r="L55" s="214"/>
      <c r="M55" s="234" t="s">
        <v>150</v>
      </c>
      <c r="N55" s="93">
        <v>4</v>
      </c>
      <c r="O55" s="85">
        <v>487</v>
      </c>
      <c r="P55" s="208" t="str">
        <f>LOOKUP(O55,Name!A$2:B1952)</f>
        <v>Millie Knott</v>
      </c>
      <c r="Q55" s="182">
        <v>4.25</v>
      </c>
      <c r="R55" s="214"/>
      <c r="S55" s="56"/>
      <c r="T55" s="89">
        <f>IF(INT(O55/100)=1,Y55,0)</f>
        <v>0</v>
      </c>
      <c r="U55" s="89">
        <f>IF(INT(O55/100)=3,Y55,0)</f>
        <v>0</v>
      </c>
      <c r="V55" s="89">
        <f>IF(INT(O55/100)=4,Y55,0)</f>
        <v>4</v>
      </c>
      <c r="W55" s="89">
        <f>IF(INT(O55/100)=5,Y55,0)</f>
        <v>0</v>
      </c>
      <c r="X55" s="89">
        <f>IF(INT(O55/100)=6,Y55,0)</f>
        <v>0</v>
      </c>
      <c r="Y55" s="78">
        <v>4</v>
      </c>
    </row>
    <row r="56" spans="1:25" ht="15.75" thickBot="1">
      <c r="A56" s="86">
        <f>IF(I56=1,F56,0)</f>
        <v>0</v>
      </c>
      <c r="B56" s="86">
        <f>IF(I56=3,F56,0)</f>
        <v>2</v>
      </c>
      <c r="C56" s="86">
        <f>IF(I56=4,F56,0)</f>
        <v>0</v>
      </c>
      <c r="D56" s="86">
        <f>IF(I56=5,F56,0)</f>
        <v>0</v>
      </c>
      <c r="E56" s="86">
        <f>IF(I56=6,F56,0)</f>
        <v>0</v>
      </c>
      <c r="F56" s="90">
        <v>2</v>
      </c>
      <c r="H56" s="113">
        <v>5</v>
      </c>
      <c r="I56" s="98">
        <v>3</v>
      </c>
      <c r="J56" s="210" t="str">
        <f>LOOKUP(I56,Name!A$2:B1946)</f>
        <v>Birchfield Harriers</v>
      </c>
      <c r="K56" s="317">
        <v>59.1</v>
      </c>
      <c r="L56" s="217"/>
      <c r="M56" s="234" t="s">
        <v>150</v>
      </c>
      <c r="N56" s="97">
        <v>5</v>
      </c>
      <c r="O56" s="98"/>
      <c r="P56" s="210" t="e">
        <f>LOOKUP(O56,Name!A$2:B1953)</f>
        <v>#N/A</v>
      </c>
      <c r="Q56" s="314"/>
      <c r="R56" s="217"/>
      <c r="S56" s="56"/>
      <c r="T56" s="89">
        <f>IF(INT(O56/100)=1,Y56,0)</f>
        <v>0</v>
      </c>
      <c r="U56" s="89">
        <f>IF(INT(O56/100)=3,Y56,0)</f>
        <v>0</v>
      </c>
      <c r="V56" s="89">
        <f>IF(INT(O56/100)=4,Y56,0)</f>
        <v>0</v>
      </c>
      <c r="W56" s="89">
        <f>IF(INT(O56/100)=5,Y56,0)</f>
        <v>0</v>
      </c>
      <c r="X56" s="89">
        <f>IF(INT(O56/100)=6,Y56,0)</f>
        <v>0</v>
      </c>
      <c r="Y56" s="78">
        <v>2</v>
      </c>
    </row>
    <row r="57" spans="1:25" ht="15.75" thickBot="1">
      <c r="A57" s="87"/>
      <c r="B57" s="87"/>
      <c r="C57" s="87"/>
      <c r="D57" s="87"/>
      <c r="E57" s="87"/>
      <c r="F57" s="88" t="s">
        <v>75</v>
      </c>
      <c r="H57" s="216"/>
      <c r="I57" s="216"/>
      <c r="J57" s="211"/>
      <c r="K57" s="211"/>
      <c r="L57" s="211"/>
      <c r="M57" s="234" t="s">
        <v>150</v>
      </c>
      <c r="N57" s="216"/>
      <c r="O57" s="216"/>
      <c r="P57" s="211"/>
      <c r="Q57" s="211"/>
      <c r="R57" s="211"/>
      <c r="T57" s="87"/>
      <c r="U57" s="87"/>
      <c r="V57" s="87"/>
      <c r="W57" s="87"/>
      <c r="X57" s="87"/>
      <c r="Y57" s="88" t="s">
        <v>75</v>
      </c>
    </row>
    <row r="58" spans="1:25" ht="16.5" thickBot="1">
      <c r="A58" s="80" t="s">
        <v>65</v>
      </c>
      <c r="B58" s="81" t="s">
        <v>67</v>
      </c>
      <c r="C58" s="82" t="s">
        <v>69</v>
      </c>
      <c r="D58" s="83" t="s">
        <v>71</v>
      </c>
      <c r="E58" s="84" t="s">
        <v>73</v>
      </c>
      <c r="H58" s="232" t="s">
        <v>128</v>
      </c>
      <c r="I58" s="218"/>
      <c r="J58" s="207" t="s">
        <v>129</v>
      </c>
      <c r="K58" s="207"/>
      <c r="L58" s="213"/>
      <c r="M58" s="234" t="s">
        <v>150</v>
      </c>
      <c r="N58" s="232" t="s">
        <v>131</v>
      </c>
      <c r="O58" s="218"/>
      <c r="P58" s="207" t="s">
        <v>130</v>
      </c>
      <c r="Q58" s="207"/>
      <c r="R58" s="213"/>
      <c r="S58" s="56"/>
      <c r="T58" s="80" t="s">
        <v>65</v>
      </c>
      <c r="U58" s="81" t="s">
        <v>67</v>
      </c>
      <c r="V58" s="82" t="s">
        <v>69</v>
      </c>
      <c r="W58" s="83" t="s">
        <v>71</v>
      </c>
      <c r="X58" s="84" t="s">
        <v>73</v>
      </c>
    </row>
    <row r="59" spans="1:25" ht="15.75" thickBot="1">
      <c r="A59" s="89">
        <f>IF(INT(I59/100)=1,F59,0)</f>
        <v>0</v>
      </c>
      <c r="B59" s="89">
        <f>IF(INT(I59/100)=3,F59,0)</f>
        <v>0</v>
      </c>
      <c r="C59" s="89">
        <f>IF(INT(I59/100)=4,F59,0)</f>
        <v>0</v>
      </c>
      <c r="D59" s="89">
        <f>IF(INT(I59/100)=5,F59,0)</f>
        <v>0</v>
      </c>
      <c r="E59" s="89">
        <f>IF(INT(I59/100)=6,F59,0)</f>
        <v>10</v>
      </c>
      <c r="F59" s="78">
        <v>10</v>
      </c>
      <c r="H59" s="93">
        <v>1</v>
      </c>
      <c r="I59" s="85">
        <v>693</v>
      </c>
      <c r="J59" s="208" t="str">
        <f>LOOKUP(I59,Name!A$2:B1949)</f>
        <v>Emily Annandale</v>
      </c>
      <c r="K59" s="87">
        <v>49</v>
      </c>
      <c r="L59" s="214"/>
      <c r="M59" s="234" t="s">
        <v>150</v>
      </c>
      <c r="N59" s="93">
        <v>1</v>
      </c>
      <c r="O59" s="85">
        <v>690</v>
      </c>
      <c r="P59" s="208" t="str">
        <f>LOOKUP(O59,Name!A$2:B1956)</f>
        <v>Lily Edwards</v>
      </c>
      <c r="Q59" s="87">
        <v>48</v>
      </c>
      <c r="R59" s="214"/>
      <c r="S59" s="56"/>
      <c r="T59" s="89">
        <f>IF(INT(O59/100)=1,Y59,0)</f>
        <v>0</v>
      </c>
      <c r="U59" s="89">
        <f>IF(INT(O59/100)=3,Y59,0)</f>
        <v>0</v>
      </c>
      <c r="V59" s="89">
        <f>IF(INT(O59/100)=4,Y59,0)</f>
        <v>0</v>
      </c>
      <c r="W59" s="89">
        <f>IF(INT(O59/100)=5,Y59,0)</f>
        <v>0</v>
      </c>
      <c r="X59" s="89">
        <f>IF(INT(O59/100)=6,Y59,0)</f>
        <v>10</v>
      </c>
      <c r="Y59" s="78">
        <v>10</v>
      </c>
    </row>
    <row r="60" spans="1:25" ht="15.75" thickBot="1">
      <c r="A60" s="89">
        <f>IF(INT(I60/100)=1,F60,0)</f>
        <v>0</v>
      </c>
      <c r="B60" s="89">
        <f>IF(INT(I60/100)=3,F60,0)</f>
        <v>8</v>
      </c>
      <c r="C60" s="89">
        <f>IF(INT(I60/100)=4,F60,0)</f>
        <v>0</v>
      </c>
      <c r="D60" s="89">
        <f>IF(INT(I60/100)=5,F60,0)</f>
        <v>0</v>
      </c>
      <c r="E60" s="89">
        <f>IF(INT(I60/100)=6,F60,0)</f>
        <v>0</v>
      </c>
      <c r="F60" s="78">
        <v>8</v>
      </c>
      <c r="H60" s="93">
        <v>2</v>
      </c>
      <c r="I60" s="85">
        <v>303</v>
      </c>
      <c r="J60" s="208" t="str">
        <f>LOOKUP(I60,Name!A$2:B1950)</f>
        <v>Maya Whitehouse</v>
      </c>
      <c r="K60" s="87">
        <v>46</v>
      </c>
      <c r="L60" s="214"/>
      <c r="M60" s="234" t="s">
        <v>150</v>
      </c>
      <c r="N60" s="93">
        <v>2</v>
      </c>
      <c r="O60" s="85">
        <v>484</v>
      </c>
      <c r="P60" s="208" t="str">
        <f>LOOKUP(O60,Name!A$2:B1957)</f>
        <v>Millie Cross</v>
      </c>
      <c r="Q60" s="87">
        <v>37</v>
      </c>
      <c r="R60" s="214"/>
      <c r="S60" s="56"/>
      <c r="T60" s="89">
        <f>IF(INT(O60/100)=1,Y60,0)</f>
        <v>0</v>
      </c>
      <c r="U60" s="89">
        <f>IF(INT(O60/100)=3,Y60,0)</f>
        <v>0</v>
      </c>
      <c r="V60" s="89">
        <f>IF(INT(O60/100)=4,Y60,0)</f>
        <v>8</v>
      </c>
      <c r="W60" s="89">
        <f>IF(INT(O60/100)=5,Y60,0)</f>
        <v>0</v>
      </c>
      <c r="X60" s="89">
        <f>IF(INT(O60/100)=6,Y60,0)</f>
        <v>0</v>
      </c>
      <c r="Y60" s="78">
        <v>8</v>
      </c>
    </row>
    <row r="61" spans="1:25" ht="15.75" thickBot="1">
      <c r="A61" s="89">
        <f>IF(INT(I61/100)=1,F61,0)</f>
        <v>0</v>
      </c>
      <c r="B61" s="89">
        <f>IF(INT(I61/100)=3,F61,0)</f>
        <v>0</v>
      </c>
      <c r="C61" s="89">
        <f>IF(INT(I61/100)=4,F61,0)</f>
        <v>0</v>
      </c>
      <c r="D61" s="89">
        <f>IF(INT(I61/100)=5,F61,0)</f>
        <v>6</v>
      </c>
      <c r="E61" s="89">
        <f>IF(INT(I61/100)=6,F61,0)</f>
        <v>0</v>
      </c>
      <c r="F61" s="78">
        <v>6</v>
      </c>
      <c r="H61" s="93">
        <v>3</v>
      </c>
      <c r="I61" s="85">
        <v>504</v>
      </c>
      <c r="J61" s="208" t="str">
        <f>LOOKUP(I61,Name!A$2:B1951)</f>
        <v>Lucy Williams</v>
      </c>
      <c r="K61" s="87">
        <v>44</v>
      </c>
      <c r="L61" s="214"/>
      <c r="M61" s="234" t="s">
        <v>150</v>
      </c>
      <c r="N61" s="93">
        <v>3</v>
      </c>
      <c r="O61" s="85">
        <v>490</v>
      </c>
      <c r="P61" s="208" t="str">
        <f>LOOKUP(O61,Name!A$2:B1958)</f>
        <v>Isabella Powell</v>
      </c>
      <c r="Q61" s="87">
        <v>35</v>
      </c>
      <c r="R61" s="214"/>
      <c r="S61" s="56"/>
      <c r="T61" s="89">
        <f>IF(INT(O61/100)=1,Y61,0)</f>
        <v>0</v>
      </c>
      <c r="U61" s="89">
        <f>IF(INT(O61/100)=3,Y61,0)</f>
        <v>0</v>
      </c>
      <c r="V61" s="89">
        <f>IF(INT(O61/100)=4,Y61,0)</f>
        <v>6</v>
      </c>
      <c r="W61" s="89">
        <f>IF(INT(O61/100)=5,Y61,0)</f>
        <v>0</v>
      </c>
      <c r="X61" s="89">
        <f>IF(INT(O61/100)=6,Y61,0)</f>
        <v>0</v>
      </c>
      <c r="Y61" s="78">
        <v>6</v>
      </c>
    </row>
    <row r="62" spans="1:25" ht="15.75" thickBot="1">
      <c r="A62" s="89">
        <f>IF(INT(I62/100)=1,F62,0)</f>
        <v>0</v>
      </c>
      <c r="B62" s="89">
        <f>IF(INT(I62/100)=3,F62,0)</f>
        <v>4</v>
      </c>
      <c r="C62" s="89">
        <f>IF(INT(I62/100)=4,F62,0)</f>
        <v>0</v>
      </c>
      <c r="D62" s="89">
        <f>IF(INT(I62/100)=5,F62,0)</f>
        <v>0</v>
      </c>
      <c r="E62" s="89">
        <f>IF(INT(I62/100)=6,F62,0)</f>
        <v>0</v>
      </c>
      <c r="F62" s="78">
        <v>4</v>
      </c>
      <c r="H62" s="93" t="s">
        <v>541</v>
      </c>
      <c r="I62" s="85">
        <v>301</v>
      </c>
      <c r="J62" s="208" t="str">
        <f>LOOKUP(I62,Name!A$2:B1952)</f>
        <v>Amber Threlfall</v>
      </c>
      <c r="K62" s="87">
        <v>43</v>
      </c>
      <c r="L62" s="214"/>
      <c r="M62" s="234" t="s">
        <v>150</v>
      </c>
      <c r="N62" s="93">
        <v>4</v>
      </c>
      <c r="O62" s="85"/>
      <c r="P62" s="208" t="e">
        <f>LOOKUP(O62,Name!A$2:B1959)</f>
        <v>#N/A</v>
      </c>
      <c r="Q62" s="87"/>
      <c r="R62" s="214"/>
      <c r="S62" s="56"/>
      <c r="T62" s="89">
        <f>IF(INT(O62/100)=1,Y62,0)</f>
        <v>0</v>
      </c>
      <c r="U62" s="89">
        <f>IF(INT(O62/100)=3,Y62,0)</f>
        <v>0</v>
      </c>
      <c r="V62" s="89">
        <f>IF(INT(O62/100)=4,Y62,0)</f>
        <v>0</v>
      </c>
      <c r="W62" s="89">
        <f>IF(INT(O62/100)=5,Y62,0)</f>
        <v>0</v>
      </c>
      <c r="X62" s="89">
        <f>IF(INT(O62/100)=6,Y62,0)</f>
        <v>0</v>
      </c>
      <c r="Y62" s="78">
        <v>4</v>
      </c>
    </row>
    <row r="63" spans="1:25" ht="15.75" thickBot="1">
      <c r="A63" s="89">
        <f>IF(INT(I63/100)=1,F63,0)</f>
        <v>2</v>
      </c>
      <c r="B63" s="89">
        <f>IF(INT(I63/100)=3,F63,0)</f>
        <v>0</v>
      </c>
      <c r="C63" s="89">
        <f>IF(INT(I63/100)=4,F63,0)</f>
        <v>0</v>
      </c>
      <c r="D63" s="89">
        <f>IF(INT(I63/100)=5,F63,0)</f>
        <v>0</v>
      </c>
      <c r="E63" s="89">
        <f>IF(INT(I63/100)=6,F63,0)</f>
        <v>0</v>
      </c>
      <c r="F63" s="78">
        <v>2</v>
      </c>
      <c r="H63" s="93" t="s">
        <v>541</v>
      </c>
      <c r="I63" s="85">
        <v>111</v>
      </c>
      <c r="J63" s="208" t="str">
        <f>LOOKUP(I63,Name!A$2:B1953)</f>
        <v>Sophie Baker</v>
      </c>
      <c r="K63" s="87">
        <v>43</v>
      </c>
      <c r="L63" s="214"/>
      <c r="M63" s="234" t="s">
        <v>150</v>
      </c>
      <c r="N63" s="93">
        <v>5</v>
      </c>
      <c r="O63" s="85"/>
      <c r="P63" s="208" t="e">
        <f>LOOKUP(O63,Name!A$2:B1960)</f>
        <v>#N/A</v>
      </c>
      <c r="Q63" s="87"/>
      <c r="R63" s="214"/>
      <c r="S63" s="56"/>
      <c r="T63" s="89">
        <f>IF(INT(O63/100)=1,Y63,0)</f>
        <v>0</v>
      </c>
      <c r="U63" s="89">
        <f>IF(INT(O63/100)=3,Y63,0)</f>
        <v>0</v>
      </c>
      <c r="V63" s="89">
        <f>IF(INT(O63/100)=4,Y63,0)</f>
        <v>0</v>
      </c>
      <c r="W63" s="89">
        <f>IF(INT(O63/100)=5,Y63,0)</f>
        <v>0</v>
      </c>
      <c r="X63" s="89">
        <f>IF(INT(O63/100)=6,Y63,0)</f>
        <v>0</v>
      </c>
      <c r="Y63" s="78">
        <v>2</v>
      </c>
    </row>
    <row r="64" spans="1:25" ht="15.75" thickBot="1">
      <c r="A64" s="87"/>
      <c r="B64" s="87"/>
      <c r="C64" s="87"/>
      <c r="D64" s="87"/>
      <c r="E64" s="87"/>
      <c r="F64" s="88" t="s">
        <v>75</v>
      </c>
      <c r="H64" s="219"/>
      <c r="I64" s="220"/>
      <c r="J64" s="210"/>
      <c r="K64" s="210"/>
      <c r="L64" s="217"/>
      <c r="M64" s="234" t="s">
        <v>150</v>
      </c>
      <c r="N64" s="219"/>
      <c r="O64" s="220"/>
      <c r="P64" s="210"/>
      <c r="Q64" s="210"/>
      <c r="R64" s="217"/>
      <c r="S64" s="56"/>
      <c r="T64" s="87">
        <v>1</v>
      </c>
      <c r="U64" s="87">
        <v>-1</v>
      </c>
      <c r="V64" s="87"/>
      <c r="W64" s="87"/>
      <c r="X64" s="87"/>
      <c r="Y64" s="88" t="s">
        <v>75</v>
      </c>
    </row>
  </sheetData>
  <sortState ref="I3:K7">
    <sortCondition descending="1" ref="K3:K7"/>
  </sortState>
  <mergeCells count="1">
    <mergeCell ref="H1:L1"/>
  </mergeCells>
  <phoneticPr fontId="4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8"/>
  <sheetViews>
    <sheetView topLeftCell="G56" workbookViewId="0">
      <selection activeCell="K76" sqref="K76"/>
    </sheetView>
  </sheetViews>
  <sheetFormatPr defaultRowHeight="15"/>
  <cols>
    <col min="1" max="5" width="5.7109375" style="3" customWidth="1"/>
    <col min="6" max="6" width="5.7109375" style="55" customWidth="1"/>
    <col min="7" max="7" width="3.28515625" style="55" customWidth="1"/>
    <col min="8" max="8" width="5.7109375" style="55" customWidth="1"/>
    <col min="9" max="9" width="6.28515625" style="55" customWidth="1"/>
    <col min="10" max="10" width="23.28515625" style="55" customWidth="1"/>
    <col min="11" max="11" width="8.5703125" style="55" customWidth="1"/>
    <col min="12" max="12" width="5.7109375" style="55" customWidth="1"/>
    <col min="13" max="13" width="4.5703125" style="336" customWidth="1"/>
    <col min="14" max="14" width="6" style="55" customWidth="1"/>
    <col min="15" max="15" width="6.7109375" style="55" customWidth="1"/>
    <col min="16" max="16" width="24" style="3" customWidth="1"/>
    <col min="17" max="17" width="8.85546875" style="3" customWidth="1"/>
    <col min="18" max="18" width="4.5703125" style="3" customWidth="1"/>
    <col min="19" max="19" width="4.5703125" style="10" customWidth="1"/>
    <col min="20" max="24" width="5.7109375" style="3" customWidth="1"/>
    <col min="25" max="25" width="5.7109375" style="55" customWidth="1"/>
    <col min="26" max="16384" width="9.140625" style="3"/>
  </cols>
  <sheetData>
    <row r="1" spans="1:25" ht="15.75">
      <c r="A1" s="80" t="s">
        <v>65</v>
      </c>
      <c r="B1" s="81" t="s">
        <v>67</v>
      </c>
      <c r="C1" s="82" t="s">
        <v>69</v>
      </c>
      <c r="D1" s="83" t="s">
        <v>71</v>
      </c>
      <c r="E1" s="84" t="s">
        <v>73</v>
      </c>
      <c r="F1" s="125" t="s">
        <v>195</v>
      </c>
      <c r="H1" s="784" t="s">
        <v>99</v>
      </c>
      <c r="I1" s="785"/>
      <c r="J1" s="785"/>
      <c r="K1" s="785"/>
      <c r="L1" s="786"/>
      <c r="M1" s="335" t="s">
        <v>195</v>
      </c>
      <c r="N1" s="226" t="s">
        <v>291</v>
      </c>
      <c r="O1" s="229">
        <v>6</v>
      </c>
      <c r="P1" s="119" t="str">
        <f>LOOKUP(O1,Name!A$2:B1899)</f>
        <v>Solihull &amp; Small Heath</v>
      </c>
      <c r="Q1" s="229">
        <f>E$4</f>
        <v>163</v>
      </c>
      <c r="R1" s="228"/>
      <c r="S1" s="124"/>
    </row>
    <row r="2" spans="1:25" ht="15.75">
      <c r="A2" s="55">
        <f>SUM(A6:A68)</f>
        <v>38</v>
      </c>
      <c r="B2" s="55">
        <f>SUM(B6:B68)</f>
        <v>58</v>
      </c>
      <c r="C2" s="55">
        <f>SUM(C6:C68)</f>
        <v>22</v>
      </c>
      <c r="D2" s="55">
        <f>SUM(D6:D68)</f>
        <v>30</v>
      </c>
      <c r="E2" s="55">
        <f>SUM(E6:E68)</f>
        <v>82</v>
      </c>
      <c r="F2" s="55" t="s">
        <v>97</v>
      </c>
      <c r="H2" s="226"/>
      <c r="I2" s="227"/>
      <c r="J2" s="227"/>
      <c r="K2" s="227"/>
      <c r="L2" s="228"/>
      <c r="M2" s="335" t="s">
        <v>195</v>
      </c>
      <c r="N2" s="226" t="s">
        <v>294</v>
      </c>
      <c r="O2" s="229">
        <v>3</v>
      </c>
      <c r="P2" s="119" t="str">
        <f>LOOKUP(O2,Name!A$2:B1896)</f>
        <v>Birchfield Harriers</v>
      </c>
      <c r="Q2" s="229">
        <f>B$4</f>
        <v>111</v>
      </c>
      <c r="R2" s="228"/>
      <c r="S2" s="124"/>
    </row>
    <row r="3" spans="1:25" ht="15.75">
      <c r="A3" s="55">
        <f>SUM(T6:T68)</f>
        <v>30</v>
      </c>
      <c r="B3" s="55">
        <f>SUM(U6:U68)</f>
        <v>53</v>
      </c>
      <c r="C3" s="55">
        <f>SUM(V6:V68)</f>
        <v>14</v>
      </c>
      <c r="D3" s="55">
        <f>SUM(W6:W68)</f>
        <v>32</v>
      </c>
      <c r="E3" s="55">
        <f>SUM(X6:X68)</f>
        <v>81</v>
      </c>
      <c r="F3" s="55" t="s">
        <v>159</v>
      </c>
      <c r="H3" s="226"/>
      <c r="I3" s="227"/>
      <c r="J3" s="227" t="s">
        <v>348</v>
      </c>
      <c r="K3" s="227"/>
      <c r="L3" s="228"/>
      <c r="M3" s="335" t="s">
        <v>195</v>
      </c>
      <c r="N3" s="226" t="s">
        <v>295</v>
      </c>
      <c r="O3" s="229">
        <v>1</v>
      </c>
      <c r="P3" s="119" t="str">
        <f>LOOKUP(O3,Name!A$2:B1895)</f>
        <v>Royal Sutton Coldfield</v>
      </c>
      <c r="Q3" s="229">
        <f>A$4</f>
        <v>68</v>
      </c>
      <c r="R3" s="228"/>
      <c r="S3" s="124"/>
    </row>
    <row r="4" spans="1:25" ht="15.75">
      <c r="A4" s="125">
        <f>A2+A3</f>
        <v>68</v>
      </c>
      <c r="B4" s="125">
        <f>B2+B3</f>
        <v>111</v>
      </c>
      <c r="C4" s="125">
        <f>C2+C3</f>
        <v>36</v>
      </c>
      <c r="D4" s="125">
        <f>D2+D3</f>
        <v>62</v>
      </c>
      <c r="E4" s="125">
        <f>E2+E3</f>
        <v>163</v>
      </c>
      <c r="F4" s="125" t="s">
        <v>98</v>
      </c>
      <c r="H4" s="226"/>
      <c r="I4" s="227"/>
      <c r="J4" s="227" t="s">
        <v>100</v>
      </c>
      <c r="K4" s="227"/>
      <c r="L4" s="228"/>
      <c r="M4" s="335" t="s">
        <v>195</v>
      </c>
      <c r="N4" s="226" t="s">
        <v>292</v>
      </c>
      <c r="O4" s="229">
        <v>5</v>
      </c>
      <c r="P4" s="119" t="str">
        <f>LOOKUP(O4,Name!A$2:B1898)</f>
        <v>Tamworth AC</v>
      </c>
      <c r="Q4" s="229">
        <f>D$4</f>
        <v>62</v>
      </c>
      <c r="R4" s="228"/>
      <c r="S4" s="124"/>
    </row>
    <row r="5" spans="1:25" ht="16.5" thickBot="1">
      <c r="H5" s="231"/>
      <c r="I5" s="236"/>
      <c r="J5" s="236"/>
      <c r="K5" s="236"/>
      <c r="L5" s="230"/>
      <c r="M5" s="335" t="s">
        <v>195</v>
      </c>
      <c r="N5" s="226" t="s">
        <v>293</v>
      </c>
      <c r="O5" s="229">
        <v>4</v>
      </c>
      <c r="P5" s="119" t="str">
        <f>LOOKUP(O5,Name!A$2:B1897)</f>
        <v>Halesowen C&amp;AC</v>
      </c>
      <c r="Q5" s="229">
        <f>C$4</f>
        <v>36</v>
      </c>
      <c r="R5" s="228"/>
      <c r="S5" s="124"/>
    </row>
    <row r="6" spans="1:25" ht="15.75">
      <c r="A6" s="80" t="s">
        <v>65</v>
      </c>
      <c r="B6" s="81" t="s">
        <v>67</v>
      </c>
      <c r="C6" s="82" t="s">
        <v>69</v>
      </c>
      <c r="D6" s="83" t="s">
        <v>71</v>
      </c>
      <c r="E6" s="84" t="s">
        <v>73</v>
      </c>
      <c r="H6" s="232" t="s">
        <v>146</v>
      </c>
      <c r="I6" s="95"/>
      <c r="J6" s="92" t="s">
        <v>74</v>
      </c>
      <c r="K6" s="92"/>
      <c r="L6" s="104"/>
      <c r="M6" s="335" t="s">
        <v>195</v>
      </c>
      <c r="N6" s="232" t="s">
        <v>174</v>
      </c>
      <c r="O6" s="108"/>
      <c r="P6" s="92" t="s">
        <v>95</v>
      </c>
      <c r="Q6" s="92"/>
      <c r="R6" s="104"/>
      <c r="S6" s="56"/>
      <c r="T6" s="80" t="s">
        <v>65</v>
      </c>
      <c r="U6" s="81" t="s">
        <v>67</v>
      </c>
      <c r="V6" s="82" t="s">
        <v>69</v>
      </c>
      <c r="W6" s="83" t="s">
        <v>71</v>
      </c>
      <c r="X6" s="84" t="s">
        <v>73</v>
      </c>
    </row>
    <row r="7" spans="1:25" ht="15.75">
      <c r="A7" s="86">
        <f>IF(I7=1,F7,0)</f>
        <v>0</v>
      </c>
      <c r="B7" s="86">
        <f>IF(I7=3,F7,0)</f>
        <v>0</v>
      </c>
      <c r="C7" s="86">
        <f>IF(I7=4,F7,0)</f>
        <v>0</v>
      </c>
      <c r="D7" s="86">
        <f>IF(I7=5,F7,0)</f>
        <v>0</v>
      </c>
      <c r="E7" s="86">
        <f>IF(I7=6,F7,0)</f>
        <v>10</v>
      </c>
      <c r="F7" s="90">
        <v>10</v>
      </c>
      <c r="H7" s="111">
        <v>1</v>
      </c>
      <c r="I7" s="85">
        <v>6</v>
      </c>
      <c r="J7" s="94" t="str">
        <f>LOOKUP(I7,Name!A$2:B1901)</f>
        <v>Solihull &amp; Small Heath</v>
      </c>
      <c r="K7" s="85">
        <v>77.900000000000006</v>
      </c>
      <c r="L7" s="102"/>
      <c r="M7" s="335" t="s">
        <v>195</v>
      </c>
      <c r="N7" s="93">
        <v>1</v>
      </c>
      <c r="O7" s="85">
        <v>356</v>
      </c>
      <c r="P7" s="94" t="str">
        <f>LOOKUP(O7,Name!A$2:B1900)</f>
        <v>Jordan Edwards</v>
      </c>
      <c r="Q7" s="426">
        <v>2.2599999999999998</v>
      </c>
      <c r="R7" s="102"/>
      <c r="S7" s="56"/>
      <c r="T7" s="89">
        <f>IF(INT(O7/100)=1,Y7,0)</f>
        <v>0</v>
      </c>
      <c r="U7" s="89">
        <f>IF(INT(O7/100)=3,Y7,0)</f>
        <v>10</v>
      </c>
      <c r="V7" s="89">
        <f>IF(INT(O7/100)=4,Y7,0)</f>
        <v>0</v>
      </c>
      <c r="W7" s="89">
        <f>IF(INT(O7/100)=5,Y7,0)</f>
        <v>0</v>
      </c>
      <c r="X7" s="89">
        <f>IF(INT(O7/100)=6,Y7,0)</f>
        <v>0</v>
      </c>
      <c r="Y7" s="78">
        <v>10</v>
      </c>
    </row>
    <row r="8" spans="1:25" ht="15.75">
      <c r="A8" s="86">
        <f>IF(I8=1,F8,0)</f>
        <v>8</v>
      </c>
      <c r="B8" s="86">
        <f>IF(I8=3,F8,0)</f>
        <v>0</v>
      </c>
      <c r="C8" s="86">
        <f>IF(I8=4,F8,0)</f>
        <v>0</v>
      </c>
      <c r="D8" s="86">
        <f>IF(I8=5,F8,0)</f>
        <v>0</v>
      </c>
      <c r="E8" s="86">
        <f>IF(I8=6,F8,0)</f>
        <v>0</v>
      </c>
      <c r="F8" s="90">
        <v>8</v>
      </c>
      <c r="H8" s="111">
        <v>2</v>
      </c>
      <c r="I8" s="85">
        <v>1</v>
      </c>
      <c r="J8" s="94" t="str">
        <f>LOOKUP(I8,Name!A$2:B1902)</f>
        <v>Royal Sutton Coldfield</v>
      </c>
      <c r="K8" s="85">
        <v>85.5</v>
      </c>
      <c r="L8" s="102"/>
      <c r="M8" s="335" t="s">
        <v>195</v>
      </c>
      <c r="N8" s="93">
        <v>2</v>
      </c>
      <c r="O8" s="85">
        <v>600</v>
      </c>
      <c r="P8" s="94" t="str">
        <f>LOOKUP(O8,Name!A$2:B1901)</f>
        <v>Elliot Harris</v>
      </c>
      <c r="Q8" s="426">
        <v>2.19</v>
      </c>
      <c r="R8" s="102"/>
      <c r="S8" s="56"/>
      <c r="T8" s="89">
        <f>IF(INT(O8/100)=1,Y8,0)</f>
        <v>0</v>
      </c>
      <c r="U8" s="89">
        <f>IF(INT(O8/100)=3,Y8,0)</f>
        <v>0</v>
      </c>
      <c r="V8" s="89">
        <f>IF(INT(O8/100)=4,Y8,0)</f>
        <v>0</v>
      </c>
      <c r="W8" s="89">
        <f>IF(INT(O8/100)=5,Y8,0)</f>
        <v>0</v>
      </c>
      <c r="X8" s="89">
        <f>IF(INT(O8/100)=6,Y8,0)</f>
        <v>8</v>
      </c>
      <c r="Y8" s="78">
        <v>8</v>
      </c>
    </row>
    <row r="9" spans="1:25" ht="15.75">
      <c r="A9" s="86">
        <f>IF(I9=1,F9,0)</f>
        <v>0</v>
      </c>
      <c r="B9" s="86">
        <f>IF(I9=3,F9,0)</f>
        <v>0</v>
      </c>
      <c r="C9" s="86">
        <f>IF(I9=4,F9,0)</f>
        <v>0</v>
      </c>
      <c r="D9" s="86">
        <f>IF(I9=5,F9,0)</f>
        <v>0</v>
      </c>
      <c r="E9" s="86">
        <f>IF(I9=6,F9,0)</f>
        <v>0</v>
      </c>
      <c r="F9" s="90">
        <v>6</v>
      </c>
      <c r="H9" s="111">
        <v>3</v>
      </c>
      <c r="I9" s="85"/>
      <c r="J9" s="94" t="e">
        <f>LOOKUP(I9,Name!A$2:B1903)</f>
        <v>#N/A</v>
      </c>
      <c r="K9" s="85"/>
      <c r="L9" s="102"/>
      <c r="M9" s="335" t="s">
        <v>195</v>
      </c>
      <c r="N9" s="93">
        <v>3</v>
      </c>
      <c r="O9" s="85">
        <v>561</v>
      </c>
      <c r="P9" s="94" t="str">
        <f>LOOKUP(O9,Name!A$2:B1902)</f>
        <v>Joel Bickley</v>
      </c>
      <c r="Q9" s="426">
        <v>2.14</v>
      </c>
      <c r="R9" s="102"/>
      <c r="S9" s="56"/>
      <c r="T9" s="89">
        <f>IF(INT(O9/100)=1,Y9,0)</f>
        <v>0</v>
      </c>
      <c r="U9" s="89">
        <f>IF(INT(O9/100)=3,Y9,0)</f>
        <v>0</v>
      </c>
      <c r="V9" s="89">
        <f>IF(INT(O9/100)=4,Y9,0)</f>
        <v>0</v>
      </c>
      <c r="W9" s="89">
        <f>IF(INT(O9/100)=5,Y9,0)</f>
        <v>6</v>
      </c>
      <c r="X9" s="89">
        <f>IF(INT(O9/100)=6,Y9,0)</f>
        <v>0</v>
      </c>
      <c r="Y9" s="78">
        <v>6</v>
      </c>
    </row>
    <row r="10" spans="1:25" ht="15.75">
      <c r="A10" s="86">
        <f>IF(I10=1,F10,0)</f>
        <v>0</v>
      </c>
      <c r="B10" s="86">
        <f>IF(I10=3,F10,0)</f>
        <v>0</v>
      </c>
      <c r="C10" s="86">
        <f>IF(I10=4,F10,0)</f>
        <v>0</v>
      </c>
      <c r="D10" s="86">
        <f>IF(I10=5,F10,0)</f>
        <v>0</v>
      </c>
      <c r="E10" s="86">
        <f>IF(I10=6,F10,0)</f>
        <v>0</v>
      </c>
      <c r="F10" s="90">
        <v>4</v>
      </c>
      <c r="H10" s="111">
        <v>4</v>
      </c>
      <c r="I10" s="85"/>
      <c r="J10" s="94" t="e">
        <f>LOOKUP(I10,Name!A$2:B1904)</f>
        <v>#N/A</v>
      </c>
      <c r="K10" s="85"/>
      <c r="L10" s="102"/>
      <c r="M10" s="335" t="s">
        <v>195</v>
      </c>
      <c r="N10" s="93">
        <v>4</v>
      </c>
      <c r="O10" s="85">
        <v>155</v>
      </c>
      <c r="P10" s="94" t="str">
        <f>LOOKUP(O10,Name!A$2:B1903)</f>
        <v>Luke o'Brien</v>
      </c>
      <c r="Q10" s="426">
        <v>1.98</v>
      </c>
      <c r="R10" s="102"/>
      <c r="S10" s="56"/>
      <c r="T10" s="89">
        <f>IF(INT(O10/100)=1,Y10,0)</f>
        <v>4</v>
      </c>
      <c r="U10" s="89">
        <f>IF(INT(O10/100)=3,Y10,0)</f>
        <v>0</v>
      </c>
      <c r="V10" s="89">
        <f>IF(INT(O10/100)=4,Y10,0)</f>
        <v>0</v>
      </c>
      <c r="W10" s="89">
        <f>IF(INT(O10/100)=5,Y10,0)</f>
        <v>0</v>
      </c>
      <c r="X10" s="89">
        <f>IF(INT(O10/100)=6,Y10,0)</f>
        <v>0</v>
      </c>
      <c r="Y10" s="78">
        <v>4</v>
      </c>
    </row>
    <row r="11" spans="1:25" ht="15.75">
      <c r="A11" s="86">
        <f>IF(I11=1,F11,0)</f>
        <v>0</v>
      </c>
      <c r="B11" s="86">
        <f>IF(I11=3,F11,0)</f>
        <v>0</v>
      </c>
      <c r="C11" s="86">
        <f>IF(I11=4,F11,0)</f>
        <v>0</v>
      </c>
      <c r="D11" s="86">
        <f>IF(I11=5,F11,0)</f>
        <v>0</v>
      </c>
      <c r="E11" s="86">
        <f>IF(I11=6,F11,0)</f>
        <v>0</v>
      </c>
      <c r="F11" s="90">
        <v>2</v>
      </c>
      <c r="H11" s="111">
        <v>5</v>
      </c>
      <c r="I11" s="85"/>
      <c r="J11" s="94" t="e">
        <f>LOOKUP(I11,Name!A$2:B1905)</f>
        <v>#N/A</v>
      </c>
      <c r="K11" s="85"/>
      <c r="L11" s="102"/>
      <c r="M11" s="335" t="s">
        <v>195</v>
      </c>
      <c r="N11" s="93">
        <v>5</v>
      </c>
      <c r="O11" s="85">
        <v>402</v>
      </c>
      <c r="P11" s="94" t="str">
        <f>LOOKUP(O11,Name!A$2:B1904)</f>
        <v>Joshua Starkie</v>
      </c>
      <c r="Q11" s="426">
        <v>1.87</v>
      </c>
      <c r="R11" s="102"/>
      <c r="S11" s="56"/>
      <c r="T11" s="89">
        <f>IF(INT(O11/100)=1,Y11,0)</f>
        <v>0</v>
      </c>
      <c r="U11" s="89">
        <f>IF(INT(O11/100)=3,Y11,0)</f>
        <v>0</v>
      </c>
      <c r="V11" s="89">
        <f>IF(INT(O11/100)=4,Y11,0)</f>
        <v>2</v>
      </c>
      <c r="W11" s="89">
        <f>IF(INT(O11/100)=5,Y11,0)</f>
        <v>0</v>
      </c>
      <c r="X11" s="89">
        <f>IF(INT(O11/100)=6,Y11,0)</f>
        <v>0</v>
      </c>
      <c r="Y11" s="78">
        <v>2</v>
      </c>
    </row>
    <row r="12" spans="1:25" ht="15.75">
      <c r="A12" s="87"/>
      <c r="B12" s="87"/>
      <c r="C12" s="87"/>
      <c r="D12" s="87"/>
      <c r="E12" s="87"/>
      <c r="F12" s="88" t="s">
        <v>75</v>
      </c>
      <c r="H12" s="101"/>
      <c r="I12" s="95"/>
      <c r="J12" s="94"/>
      <c r="K12" s="95"/>
      <c r="L12" s="102"/>
      <c r="M12" s="335" t="s">
        <v>195</v>
      </c>
      <c r="N12" s="101"/>
      <c r="O12" s="95"/>
      <c r="P12" s="94"/>
      <c r="Q12" s="313"/>
      <c r="R12" s="102"/>
      <c r="S12" s="56"/>
      <c r="T12" s="103"/>
      <c r="U12" s="87"/>
      <c r="V12" s="87"/>
      <c r="W12" s="87"/>
      <c r="X12" s="87"/>
      <c r="Y12" s="88" t="s">
        <v>75</v>
      </c>
    </row>
    <row r="13" spans="1:25" ht="15.75">
      <c r="A13" s="80" t="s">
        <v>65</v>
      </c>
      <c r="B13" s="81" t="s">
        <v>67</v>
      </c>
      <c r="C13" s="82" t="s">
        <v>69</v>
      </c>
      <c r="D13" s="83" t="s">
        <v>71</v>
      </c>
      <c r="E13" s="84" t="s">
        <v>73</v>
      </c>
      <c r="H13" s="233" t="s">
        <v>147</v>
      </c>
      <c r="I13" s="95"/>
      <c r="J13" s="95" t="s">
        <v>157</v>
      </c>
      <c r="K13" s="95"/>
      <c r="L13" s="102"/>
      <c r="M13" s="335" t="s">
        <v>195</v>
      </c>
      <c r="N13" s="233" t="s">
        <v>175</v>
      </c>
      <c r="O13" s="95"/>
      <c r="P13" s="95" t="s">
        <v>96</v>
      </c>
      <c r="Q13" s="313"/>
      <c r="R13" s="102"/>
      <c r="S13" s="56"/>
      <c r="T13" s="80" t="s">
        <v>65</v>
      </c>
      <c r="U13" s="81" t="s">
        <v>67</v>
      </c>
      <c r="V13" s="82" t="s">
        <v>69</v>
      </c>
      <c r="W13" s="83" t="s">
        <v>71</v>
      </c>
      <c r="X13" s="84" t="s">
        <v>73</v>
      </c>
    </row>
    <row r="14" spans="1:25" ht="15.75">
      <c r="A14" s="86">
        <f>IF(INT(I14/100)=1,F14,0)</f>
        <v>0</v>
      </c>
      <c r="B14" s="86">
        <f>IF(INT(I14/100)=3,F14,0)</f>
        <v>0</v>
      </c>
      <c r="C14" s="86">
        <f>IF(INT(I14/100)=4,F14,0)</f>
        <v>0</v>
      </c>
      <c r="D14" s="86">
        <f>IF(INT(I14/100)=5,F14,0)</f>
        <v>10</v>
      </c>
      <c r="E14" s="86">
        <f>IF(INT(I14/100)=6,F14,0)</f>
        <v>0</v>
      </c>
      <c r="F14" s="90">
        <v>10</v>
      </c>
      <c r="H14" s="111">
        <v>1</v>
      </c>
      <c r="I14" s="85">
        <v>560</v>
      </c>
      <c r="J14" s="94" t="str">
        <f>LOOKUP(I14,Name!A$2:B1907)</f>
        <v>Oliver Barnard</v>
      </c>
      <c r="K14" s="7">
        <v>50.8</v>
      </c>
      <c r="L14" s="102"/>
      <c r="M14" s="335" t="s">
        <v>195</v>
      </c>
      <c r="N14" s="93">
        <v>1</v>
      </c>
      <c r="O14" s="85">
        <v>601</v>
      </c>
      <c r="P14" s="94" t="str">
        <f>LOOKUP(O14,Name!A$2:B1907)</f>
        <v>Jamie Russell</v>
      </c>
      <c r="Q14" s="426">
        <v>2.14</v>
      </c>
      <c r="R14" s="102"/>
      <c r="S14" s="56"/>
      <c r="T14" s="89">
        <f>IF(INT(O14/100)=1,Y14,0)</f>
        <v>0</v>
      </c>
      <c r="U14" s="89">
        <f>IF(INT(O14/100)=3,Y14,0)</f>
        <v>0</v>
      </c>
      <c r="V14" s="89">
        <f>IF(INT(O14/100)=4,Y14,0)</f>
        <v>0</v>
      </c>
      <c r="W14" s="89">
        <f>IF(INT(O14/100)=5,Y14,0)</f>
        <v>0</v>
      </c>
      <c r="X14" s="89">
        <f>IF(INT(O14/100)=6,Y14,0)</f>
        <v>10</v>
      </c>
      <c r="Y14" s="78">
        <v>10</v>
      </c>
    </row>
    <row r="15" spans="1:25" ht="15.75">
      <c r="A15" s="86">
        <f>IF(INT(I15/100)=1,F15,0)</f>
        <v>0</v>
      </c>
      <c r="B15" s="86">
        <f>IF(INT(I15/100)=3,F15,0)</f>
        <v>0</v>
      </c>
      <c r="C15" s="86">
        <f>IF(INT(I15/100)=4,F15,0)</f>
        <v>0</v>
      </c>
      <c r="D15" s="86">
        <f>IF(INT(I15/100)=5,F15,0)</f>
        <v>0</v>
      </c>
      <c r="E15" s="86">
        <f>IF(INT(I15/100)=6,F15,0)</f>
        <v>8</v>
      </c>
      <c r="F15" s="90">
        <v>8</v>
      </c>
      <c r="H15" s="111">
        <v>2</v>
      </c>
      <c r="I15" s="85">
        <v>603</v>
      </c>
      <c r="J15" s="94" t="str">
        <f>LOOKUP(I15,Name!A$2:B1908)</f>
        <v>Jacob Redden</v>
      </c>
      <c r="K15" s="85">
        <v>51.4</v>
      </c>
      <c r="L15" s="102"/>
      <c r="M15" s="335" t="s">
        <v>195</v>
      </c>
      <c r="N15" s="93">
        <v>2</v>
      </c>
      <c r="O15" s="85">
        <v>562</v>
      </c>
      <c r="P15" s="94" t="str">
        <f>LOOKUP(O15,Name!A$2:B1908)</f>
        <v>Seb Stowe</v>
      </c>
      <c r="Q15" s="426">
        <v>1.88</v>
      </c>
      <c r="R15" s="102"/>
      <c r="S15" s="56"/>
      <c r="T15" s="89">
        <f>IF(INT(O15/100)=1,Y15,0)</f>
        <v>0</v>
      </c>
      <c r="U15" s="89">
        <f>IF(INT(O15/100)=3,Y15,0)</f>
        <v>0</v>
      </c>
      <c r="V15" s="89">
        <f>IF(INT(O15/100)=4,Y15,0)</f>
        <v>0</v>
      </c>
      <c r="W15" s="89">
        <f>IF(INT(O15/100)=5,Y15,0)</f>
        <v>8</v>
      </c>
      <c r="X15" s="89">
        <f>IF(INT(O15/100)=6,Y15,0)</f>
        <v>0</v>
      </c>
      <c r="Y15" s="78">
        <v>8</v>
      </c>
    </row>
    <row r="16" spans="1:25" ht="15.75">
      <c r="A16" s="86">
        <f>IF(INT(I16/100)=1,F16,0)</f>
        <v>0</v>
      </c>
      <c r="B16" s="86">
        <f>IF(INT(I16/100)=3,F16,0)</f>
        <v>6</v>
      </c>
      <c r="C16" s="86">
        <f>IF(INT(I16/100)=4,F16,0)</f>
        <v>0</v>
      </c>
      <c r="D16" s="86">
        <f>IF(INT(I16/100)=5,F16,0)</f>
        <v>0</v>
      </c>
      <c r="E16" s="86">
        <f>IF(INT(I16/100)=6,F16,0)</f>
        <v>0</v>
      </c>
      <c r="F16" s="90">
        <v>6</v>
      </c>
      <c r="H16" s="111">
        <v>3</v>
      </c>
      <c r="I16" s="85">
        <v>360</v>
      </c>
      <c r="J16" s="94" t="str">
        <f>LOOKUP(I16,Name!A$2:B1909)</f>
        <v>Jordan Ricketts</v>
      </c>
      <c r="K16" s="85">
        <v>51.7</v>
      </c>
      <c r="L16" s="102"/>
      <c r="M16" s="335" t="s">
        <v>195</v>
      </c>
      <c r="N16" s="93">
        <v>3</v>
      </c>
      <c r="O16" s="85">
        <v>154</v>
      </c>
      <c r="P16" s="94" t="str">
        <f>LOOKUP(O16,Name!A$2:B1909)</f>
        <v>Connor Race</v>
      </c>
      <c r="Q16" s="426">
        <v>1.78</v>
      </c>
      <c r="R16" s="102"/>
      <c r="S16" s="56"/>
      <c r="T16" s="89">
        <f>IF(INT(O16/100)=1,Y16,0)</f>
        <v>6</v>
      </c>
      <c r="U16" s="89">
        <f>IF(INT(O16/100)=3,Y16,0)</f>
        <v>0</v>
      </c>
      <c r="V16" s="89">
        <f>IF(INT(O16/100)=4,Y16,0)</f>
        <v>0</v>
      </c>
      <c r="W16" s="89">
        <f>IF(INT(O16/100)=5,Y16,0)</f>
        <v>0</v>
      </c>
      <c r="X16" s="89">
        <f>IF(INT(O16/100)=6,Y16,0)</f>
        <v>0</v>
      </c>
      <c r="Y16" s="78">
        <v>6</v>
      </c>
    </row>
    <row r="17" spans="1:25" ht="15.75">
      <c r="A17" s="86">
        <f>IF(INT(I17/100)=1,F17,0)</f>
        <v>0</v>
      </c>
      <c r="B17" s="86">
        <f>IF(INT(I17/100)=3,F17,0)</f>
        <v>0</v>
      </c>
      <c r="C17" s="86">
        <f>IF(INT(I17/100)=4,F17,0)</f>
        <v>4</v>
      </c>
      <c r="D17" s="86">
        <f>IF(INT(I17/100)=5,F17,0)</f>
        <v>0</v>
      </c>
      <c r="E17" s="86">
        <f>IF(INT(I17/100)=6,F17,0)</f>
        <v>0</v>
      </c>
      <c r="F17" s="90">
        <v>4</v>
      </c>
      <c r="H17" s="111">
        <v>4</v>
      </c>
      <c r="I17" s="85">
        <v>402</v>
      </c>
      <c r="J17" s="94" t="str">
        <f>LOOKUP(I17,Name!A$2:B1910)</f>
        <v>Joshua Starkie</v>
      </c>
      <c r="K17" s="7">
        <v>52.9</v>
      </c>
      <c r="L17" s="102"/>
      <c r="M17" s="335" t="s">
        <v>195</v>
      </c>
      <c r="N17" s="93">
        <v>4</v>
      </c>
      <c r="O17" s="85">
        <v>400</v>
      </c>
      <c r="P17" s="94" t="str">
        <f>LOOKUP(O17,Name!A$2:B1910)</f>
        <v>Tomos Jones</v>
      </c>
      <c r="Q17" s="426">
        <v>1.68</v>
      </c>
      <c r="R17" s="102"/>
      <c r="S17" s="56"/>
      <c r="T17" s="89">
        <f>IF(INT(O17/100)=1,Y17,0)</f>
        <v>0</v>
      </c>
      <c r="U17" s="89">
        <f>IF(INT(O17/100)=3,Y17,0)</f>
        <v>0</v>
      </c>
      <c r="V17" s="89">
        <f>IF(INT(O17/100)=4,Y17,0)</f>
        <v>4</v>
      </c>
      <c r="W17" s="89">
        <f>IF(INT(O17/100)=5,Y17,0)</f>
        <v>0</v>
      </c>
      <c r="X17" s="89">
        <f>IF(INT(O17/100)=6,Y17,0)</f>
        <v>0</v>
      </c>
      <c r="Y17" s="78">
        <v>4</v>
      </c>
    </row>
    <row r="18" spans="1:25" ht="15.75">
      <c r="A18" s="86">
        <f>IF(INT(I18/100)=1,F18,0)</f>
        <v>2</v>
      </c>
      <c r="B18" s="86">
        <f>IF(INT(I18/100)=3,F18,0)</f>
        <v>0</v>
      </c>
      <c r="C18" s="86">
        <f>IF(INT(I18/100)=4,F18,0)</f>
        <v>0</v>
      </c>
      <c r="D18" s="86">
        <f>IF(INT(I18/100)=5,F18,0)</f>
        <v>0</v>
      </c>
      <c r="E18" s="86">
        <f>IF(INT(I18/100)=6,F18,0)</f>
        <v>0</v>
      </c>
      <c r="F18" s="90">
        <v>2</v>
      </c>
      <c r="H18" s="111">
        <v>5</v>
      </c>
      <c r="I18" s="85">
        <v>151</v>
      </c>
      <c r="J18" s="94" t="str">
        <f>LOOKUP(I18,Name!A$2:B1911)</f>
        <v>James Ward</v>
      </c>
      <c r="K18" s="85">
        <v>56.7</v>
      </c>
      <c r="L18" s="102"/>
      <c r="M18" s="335" t="s">
        <v>195</v>
      </c>
      <c r="N18" s="93">
        <v>5</v>
      </c>
      <c r="O18" s="85"/>
      <c r="P18" s="94" t="e">
        <f>LOOKUP(O18,Name!A$2:B1911)</f>
        <v>#N/A</v>
      </c>
      <c r="Q18" s="426"/>
      <c r="R18" s="102"/>
      <c r="S18" s="56"/>
      <c r="T18" s="89">
        <f>IF(INT(O18/100)=1,Y18,0)</f>
        <v>0</v>
      </c>
      <c r="U18" s="89">
        <f>IF(INT(O18/100)=3,Y18,0)</f>
        <v>0</v>
      </c>
      <c r="V18" s="89">
        <f>IF(INT(O18/100)=4,Y18,0)</f>
        <v>0</v>
      </c>
      <c r="W18" s="89">
        <f>IF(INT(O18/100)=5,Y18,0)</f>
        <v>0</v>
      </c>
      <c r="X18" s="89">
        <f>IF(INT(O18/100)=6,Y18,0)</f>
        <v>0</v>
      </c>
      <c r="Y18" s="78">
        <v>2</v>
      </c>
    </row>
    <row r="19" spans="1:25" ht="16.5" thickBot="1">
      <c r="A19" s="87"/>
      <c r="B19" s="87"/>
      <c r="C19" s="87"/>
      <c r="D19" s="87"/>
      <c r="E19" s="87"/>
      <c r="F19" s="88" t="s">
        <v>75</v>
      </c>
      <c r="H19" s="101"/>
      <c r="I19" s="95"/>
      <c r="J19" s="94"/>
      <c r="K19" s="95"/>
      <c r="L19" s="102"/>
      <c r="M19" s="335" t="s">
        <v>195</v>
      </c>
      <c r="N19" s="105"/>
      <c r="O19" s="106"/>
      <c r="P19" s="99"/>
      <c r="Q19" s="427"/>
      <c r="R19" s="107"/>
      <c r="S19" s="56"/>
      <c r="T19" s="103"/>
      <c r="U19" s="87"/>
      <c r="V19" s="87"/>
      <c r="W19" s="87"/>
      <c r="X19" s="87"/>
      <c r="Y19" s="88" t="s">
        <v>75</v>
      </c>
    </row>
    <row r="20" spans="1:25" ht="15.75">
      <c r="A20" s="80" t="s">
        <v>65</v>
      </c>
      <c r="B20" s="81" t="s">
        <v>67</v>
      </c>
      <c r="C20" s="82" t="s">
        <v>69</v>
      </c>
      <c r="D20" s="83" t="s">
        <v>71</v>
      </c>
      <c r="E20" s="84" t="s">
        <v>73</v>
      </c>
      <c r="H20" s="233" t="s">
        <v>148</v>
      </c>
      <c r="I20" s="95"/>
      <c r="J20" s="95" t="s">
        <v>156</v>
      </c>
      <c r="K20" s="95"/>
      <c r="L20" s="102"/>
      <c r="M20" s="335" t="s">
        <v>195</v>
      </c>
      <c r="N20" s="232" t="s">
        <v>173</v>
      </c>
      <c r="O20" s="108"/>
      <c r="P20" s="92" t="s">
        <v>134</v>
      </c>
      <c r="Q20" s="108"/>
      <c r="R20" s="104"/>
      <c r="S20" s="56"/>
      <c r="T20" s="80" t="s">
        <v>65</v>
      </c>
      <c r="U20" s="81" t="s">
        <v>67</v>
      </c>
      <c r="V20" s="82" t="s">
        <v>69</v>
      </c>
      <c r="W20" s="83" t="s">
        <v>71</v>
      </c>
      <c r="X20" s="84" t="s">
        <v>73</v>
      </c>
    </row>
    <row r="21" spans="1:25" ht="15.75">
      <c r="A21" s="86">
        <f>IF(INT(I21/100)=1,F21,0)</f>
        <v>0</v>
      </c>
      <c r="B21" s="86">
        <f>IF(INT(I21/100)=3,F21,0)</f>
        <v>0</v>
      </c>
      <c r="C21" s="86">
        <f>IF(INT(I21/100)=4,F21,0)</f>
        <v>0</v>
      </c>
      <c r="D21" s="86">
        <f>IF(INT(I21/100)=5,F21,0)</f>
        <v>0</v>
      </c>
      <c r="E21" s="86">
        <f>IF(INT(I21/100)=6,F21,0)</f>
        <v>10</v>
      </c>
      <c r="F21" s="90">
        <v>10</v>
      </c>
      <c r="H21" s="111">
        <v>1</v>
      </c>
      <c r="I21" s="85">
        <v>601</v>
      </c>
      <c r="J21" s="94" t="str">
        <f>LOOKUP(I21,Name!A$2:B1914)</f>
        <v>Jamie Russell</v>
      </c>
      <c r="K21" s="85">
        <v>51.9</v>
      </c>
      <c r="L21" s="102"/>
      <c r="M21" s="335" t="s">
        <v>195</v>
      </c>
      <c r="N21" s="93">
        <v>1</v>
      </c>
      <c r="O21" s="85">
        <v>357</v>
      </c>
      <c r="P21" s="94" t="str">
        <f>LOOKUP(O21,Name!A$2:B1914)</f>
        <v>Zach Elliott</v>
      </c>
      <c r="Q21" s="426">
        <v>7.4</v>
      </c>
      <c r="R21" s="102"/>
      <c r="S21" s="56"/>
      <c r="T21" s="89">
        <f>IF(INT(O21/100)=1,Y21,0)</f>
        <v>0</v>
      </c>
      <c r="U21" s="89">
        <f>IF(INT(O21/100)=3,Y21,0)</f>
        <v>10</v>
      </c>
      <c r="V21" s="89">
        <f>IF(INT(O21/100)=4,Y21,0)</f>
        <v>0</v>
      </c>
      <c r="W21" s="89">
        <f>IF(INT(O21/100)=5,Y21,0)</f>
        <v>0</v>
      </c>
      <c r="X21" s="89">
        <f>IF(INT(O21/100)=6,Y21,0)</f>
        <v>0</v>
      </c>
      <c r="Y21" s="78">
        <v>10</v>
      </c>
    </row>
    <row r="22" spans="1:25" ht="15.75">
      <c r="A22" s="86">
        <f>IF(INT(I22/100)=1,F22,0)</f>
        <v>8</v>
      </c>
      <c r="B22" s="86">
        <f>IF(INT(I22/100)=3,F22,0)</f>
        <v>0</v>
      </c>
      <c r="C22" s="86">
        <f>IF(INT(I22/100)=4,F22,0)</f>
        <v>0</v>
      </c>
      <c r="D22" s="86">
        <f>IF(INT(I22/100)=5,F22,0)</f>
        <v>0</v>
      </c>
      <c r="E22" s="86">
        <f>IF(INT(I22/100)=6,F22,0)</f>
        <v>0</v>
      </c>
      <c r="F22" s="90">
        <v>8</v>
      </c>
      <c r="H22" s="111">
        <v>2</v>
      </c>
      <c r="I22" s="85">
        <v>155</v>
      </c>
      <c r="J22" s="94" t="str">
        <f>LOOKUP(I22,Name!A$2:B1915)</f>
        <v>Luke o'Brien</v>
      </c>
      <c r="K22" s="7">
        <v>53.8</v>
      </c>
      <c r="L22" s="102"/>
      <c r="M22" s="335" t="s">
        <v>195</v>
      </c>
      <c r="N22" s="93">
        <v>2</v>
      </c>
      <c r="O22" s="85">
        <v>606</v>
      </c>
      <c r="P22" s="94" t="str">
        <f>LOOKUP(O22,Name!A$2:B1915)</f>
        <v>James Lee</v>
      </c>
      <c r="Q22" s="426">
        <v>6</v>
      </c>
      <c r="R22" s="102"/>
      <c r="S22" s="56"/>
      <c r="T22" s="89">
        <f>IF(INT(O22/100)=1,Y22,0)</f>
        <v>0</v>
      </c>
      <c r="U22" s="89">
        <f>IF(INT(O22/100)=3,Y22,0)</f>
        <v>0</v>
      </c>
      <c r="V22" s="89">
        <f>IF(INT(O22/100)=4,Y22,0)</f>
        <v>0</v>
      </c>
      <c r="W22" s="89">
        <f>IF(INT(O22/100)=5,Y22,0)</f>
        <v>0</v>
      </c>
      <c r="X22" s="89">
        <f>IF(INT(O22/100)=6,Y22,0)</f>
        <v>8</v>
      </c>
      <c r="Y22" s="78">
        <v>8</v>
      </c>
    </row>
    <row r="23" spans="1:25" ht="15.75">
      <c r="A23" s="86">
        <f>IF(INT(I23/100)=1,F23,0)</f>
        <v>0</v>
      </c>
      <c r="B23" s="86">
        <f>IF(INT(I23/100)=3,F23,0)</f>
        <v>6</v>
      </c>
      <c r="C23" s="86">
        <f>IF(INT(I23/100)=4,F23,0)</f>
        <v>0</v>
      </c>
      <c r="D23" s="86">
        <f>IF(INT(I23/100)=5,F23,0)</f>
        <v>0</v>
      </c>
      <c r="E23" s="86">
        <f>IF(INT(I23/100)=6,F23,0)</f>
        <v>0</v>
      </c>
      <c r="F23" s="90">
        <v>6</v>
      </c>
      <c r="H23" s="111">
        <v>3</v>
      </c>
      <c r="I23" s="85">
        <v>359</v>
      </c>
      <c r="J23" s="94" t="str">
        <f>LOOKUP(I23,Name!A$2:B1916)</f>
        <v>Remi Isaac</v>
      </c>
      <c r="K23" s="7">
        <v>55</v>
      </c>
      <c r="L23" s="102"/>
      <c r="M23" s="335" t="s">
        <v>195</v>
      </c>
      <c r="N23" s="93">
        <v>3</v>
      </c>
      <c r="O23" s="85">
        <v>561</v>
      </c>
      <c r="P23" s="94" t="str">
        <f>LOOKUP(O23,Name!A$2:B1916)</f>
        <v>Joel Bickley</v>
      </c>
      <c r="Q23" s="426">
        <v>5.5</v>
      </c>
      <c r="R23" s="102"/>
      <c r="S23" s="56"/>
      <c r="T23" s="89">
        <f>IF(INT(O23/100)=1,Y23,0)</f>
        <v>0</v>
      </c>
      <c r="U23" s="89">
        <f>IF(INT(O23/100)=3,Y23,0)</f>
        <v>0</v>
      </c>
      <c r="V23" s="89">
        <f>IF(INT(O23/100)=4,Y23,0)</f>
        <v>0</v>
      </c>
      <c r="W23" s="89">
        <f>IF(INT(O23/100)=5,Y23,0)</f>
        <v>6</v>
      </c>
      <c r="X23" s="89">
        <f>IF(INT(O23/100)=6,Y23,0)</f>
        <v>0</v>
      </c>
      <c r="Y23" s="78">
        <v>6</v>
      </c>
    </row>
    <row r="24" spans="1:25" ht="15.75">
      <c r="A24" s="86">
        <f>IF(INT(I24/100)=1,F24,0)</f>
        <v>0</v>
      </c>
      <c r="B24" s="86">
        <f>IF(INT(I24/100)=3,F24,0)</f>
        <v>0</v>
      </c>
      <c r="C24" s="86">
        <f>IF(INT(I24/100)=4,F24,0)</f>
        <v>0</v>
      </c>
      <c r="D24" s="86">
        <f>IF(INT(I24/100)=5,F24,0)</f>
        <v>4</v>
      </c>
      <c r="E24" s="86">
        <f>IF(INT(I24/100)=6,F24,0)</f>
        <v>0</v>
      </c>
      <c r="F24" s="90">
        <v>4</v>
      </c>
      <c r="H24" s="111">
        <v>4</v>
      </c>
      <c r="I24" s="85">
        <v>562</v>
      </c>
      <c r="J24" s="94" t="str">
        <f>LOOKUP(I24,Name!A$2:B1917)</f>
        <v>Seb Stowe</v>
      </c>
      <c r="K24" s="85">
        <v>56.2</v>
      </c>
      <c r="L24" s="102"/>
      <c r="M24" s="335" t="s">
        <v>195</v>
      </c>
      <c r="N24" s="93">
        <v>4</v>
      </c>
      <c r="O24" s="85">
        <v>152</v>
      </c>
      <c r="P24" s="94" t="str">
        <f>LOOKUP(O24,Name!A$2:B1917)</f>
        <v>Tom Phillips</v>
      </c>
      <c r="Q24" s="426">
        <v>0</v>
      </c>
      <c r="R24" s="102"/>
      <c r="S24" s="56"/>
      <c r="T24" s="89">
        <f>IF(INT(O24/100)=1,Y24,0)</f>
        <v>4</v>
      </c>
      <c r="U24" s="89">
        <f>IF(INT(O24/100)=3,Y24,0)</f>
        <v>0</v>
      </c>
      <c r="V24" s="89">
        <f>IF(INT(O24/100)=4,Y24,0)</f>
        <v>0</v>
      </c>
      <c r="W24" s="89">
        <f>IF(INT(O24/100)=5,Y24,0)</f>
        <v>0</v>
      </c>
      <c r="X24" s="89">
        <f>IF(INT(O24/100)=6,Y24,0)</f>
        <v>0</v>
      </c>
      <c r="Y24" s="78">
        <v>4</v>
      </c>
    </row>
    <row r="25" spans="1:25" ht="15.75">
      <c r="A25" s="86">
        <f>IF(INT(I25/100)=1,F25,0)</f>
        <v>0</v>
      </c>
      <c r="B25" s="86">
        <f>IF(INT(I25/100)=3,F25,0)</f>
        <v>0</v>
      </c>
      <c r="C25" s="86">
        <f>IF(INT(I25/100)=4,F25,0)</f>
        <v>0</v>
      </c>
      <c r="D25" s="86">
        <f>IF(INT(I25/100)=5,F25,0)</f>
        <v>0</v>
      </c>
      <c r="E25" s="86">
        <f>IF(INT(I25/100)=6,F25,0)</f>
        <v>0</v>
      </c>
      <c r="F25" s="90">
        <v>2</v>
      </c>
      <c r="H25" s="111">
        <v>5</v>
      </c>
      <c r="I25" s="85"/>
      <c r="J25" s="94" t="e">
        <f>LOOKUP(I25,Name!A$2:B1918)</f>
        <v>#N/A</v>
      </c>
      <c r="K25" s="85"/>
      <c r="L25" s="102"/>
      <c r="M25" s="335" t="s">
        <v>195</v>
      </c>
      <c r="N25" s="93">
        <v>5</v>
      </c>
      <c r="O25" s="85"/>
      <c r="P25" s="94" t="e">
        <f>LOOKUP(O25,Name!A$2:B1918)</f>
        <v>#N/A</v>
      </c>
      <c r="Q25" s="426"/>
      <c r="R25" s="102"/>
      <c r="S25" s="56"/>
      <c r="T25" s="89">
        <f>IF(INT(O25/100)=1,Y25,0)</f>
        <v>0</v>
      </c>
      <c r="U25" s="89">
        <f>IF(INT(O25/100)=3,Y25,0)</f>
        <v>0</v>
      </c>
      <c r="V25" s="89">
        <f>IF(INT(O25/100)=4,Y25,0)</f>
        <v>0</v>
      </c>
      <c r="W25" s="89">
        <f>IF(INT(O25/100)=5,Y25,0)</f>
        <v>0</v>
      </c>
      <c r="X25" s="89">
        <f>IF(INT(O25/100)=6,Y25,0)</f>
        <v>0</v>
      </c>
      <c r="Y25" s="78">
        <v>2</v>
      </c>
    </row>
    <row r="26" spans="1:25" ht="15.75">
      <c r="A26" s="87"/>
      <c r="B26" s="87"/>
      <c r="C26" s="87"/>
      <c r="D26" s="87"/>
      <c r="E26" s="87"/>
      <c r="F26" s="88" t="s">
        <v>75</v>
      </c>
      <c r="H26" s="101"/>
      <c r="I26" s="95"/>
      <c r="J26" s="94"/>
      <c r="K26" s="95"/>
      <c r="L26" s="102"/>
      <c r="M26" s="335" t="s">
        <v>195</v>
      </c>
      <c r="N26" s="101"/>
      <c r="O26" s="95"/>
      <c r="P26" s="94"/>
      <c r="Q26" s="313"/>
      <c r="R26" s="102"/>
      <c r="S26" s="56"/>
      <c r="T26" s="103">
        <v>-4</v>
      </c>
      <c r="U26" s="87"/>
      <c r="V26" s="87"/>
      <c r="W26" s="87"/>
      <c r="X26" s="87"/>
      <c r="Y26" s="88" t="s">
        <v>75</v>
      </c>
    </row>
    <row r="27" spans="1:25" ht="15.75">
      <c r="A27" s="80" t="s">
        <v>65</v>
      </c>
      <c r="B27" s="81" t="s">
        <v>67</v>
      </c>
      <c r="C27" s="82" t="s">
        <v>69</v>
      </c>
      <c r="D27" s="83" t="s">
        <v>71</v>
      </c>
      <c r="E27" s="84" t="s">
        <v>73</v>
      </c>
      <c r="H27" s="233" t="s">
        <v>153</v>
      </c>
      <c r="I27" s="95"/>
      <c r="J27" s="95" t="s">
        <v>82</v>
      </c>
      <c r="K27" s="95"/>
      <c r="L27" s="102"/>
      <c r="M27" s="335" t="s">
        <v>195</v>
      </c>
      <c r="N27" s="233" t="s">
        <v>172</v>
      </c>
      <c r="O27" s="95"/>
      <c r="P27" s="95" t="s">
        <v>137</v>
      </c>
      <c r="Q27" s="313"/>
      <c r="R27" s="102"/>
      <c r="S27" s="56"/>
      <c r="T27" s="80" t="s">
        <v>65</v>
      </c>
      <c r="U27" s="81" t="s">
        <v>67</v>
      </c>
      <c r="V27" s="82" t="s">
        <v>69</v>
      </c>
      <c r="W27" s="83" t="s">
        <v>71</v>
      </c>
      <c r="X27" s="84" t="s">
        <v>73</v>
      </c>
    </row>
    <row r="28" spans="1:25" ht="15.75">
      <c r="A28" s="86">
        <f>IF(INT(I28/100)=1,F28,0)</f>
        <v>0</v>
      </c>
      <c r="B28" s="86">
        <f>IF(INT(I28/100)=3,F28,0)</f>
        <v>0</v>
      </c>
      <c r="C28" s="86">
        <f>IF(INT(I28/100)=4,F28,0)</f>
        <v>0</v>
      </c>
      <c r="D28" s="86">
        <f>IF(INT(I28/100)=5,F28,0)</f>
        <v>0</v>
      </c>
      <c r="E28" s="86">
        <f>IF(INT(I28/100)=6,F28,0)</f>
        <v>10</v>
      </c>
      <c r="F28" s="90">
        <v>10</v>
      </c>
      <c r="H28" s="111">
        <v>1</v>
      </c>
      <c r="I28" s="85">
        <v>606</v>
      </c>
      <c r="J28" s="94" t="str">
        <f>LOOKUP(I28,Name!A$2:B1921)</f>
        <v>James Lee</v>
      </c>
      <c r="K28" s="7">
        <v>85</v>
      </c>
      <c r="L28" s="102"/>
      <c r="M28" s="335" t="s">
        <v>195</v>
      </c>
      <c r="N28" s="93">
        <v>1</v>
      </c>
      <c r="O28" s="85">
        <v>605</v>
      </c>
      <c r="P28" s="94" t="str">
        <f>LOOKUP(O28,Name!A$2:B1921)</f>
        <v>Scott Johns</v>
      </c>
      <c r="Q28" s="426">
        <v>5.75</v>
      </c>
      <c r="R28" s="102"/>
      <c r="S28" s="56"/>
      <c r="T28" s="89">
        <f>IF(INT(O28/100)=1,Y28,0)</f>
        <v>0</v>
      </c>
      <c r="U28" s="89">
        <f>IF(INT(O28/100)=3,Y28,0)</f>
        <v>0</v>
      </c>
      <c r="V28" s="89">
        <f>IF(INT(O28/100)=4,Y28,0)</f>
        <v>0</v>
      </c>
      <c r="W28" s="89">
        <f>IF(INT(O28/100)=5,Y28,0)</f>
        <v>0</v>
      </c>
      <c r="X28" s="89">
        <f>IF(INT(O28/100)=6,Y28,0)</f>
        <v>10</v>
      </c>
      <c r="Y28" s="78">
        <v>10</v>
      </c>
    </row>
    <row r="29" spans="1:25" ht="15.75">
      <c r="A29" s="86">
        <f>IF(INT(I29/100)=1,F29,0)</f>
        <v>0</v>
      </c>
      <c r="B29" s="86">
        <f>IF(INT(I29/100)=3,F29,0)</f>
        <v>0</v>
      </c>
      <c r="C29" s="86">
        <f>IF(INT(I29/100)=4,F29,0)</f>
        <v>0</v>
      </c>
      <c r="D29" s="86">
        <f>IF(INT(I29/100)=5,F29,0)</f>
        <v>8</v>
      </c>
      <c r="E29" s="86">
        <f>IF(INT(I29/100)=6,F29,0)</f>
        <v>0</v>
      </c>
      <c r="F29" s="90">
        <v>8</v>
      </c>
      <c r="H29" s="111">
        <v>2</v>
      </c>
      <c r="I29" s="85">
        <v>561</v>
      </c>
      <c r="J29" s="94" t="str">
        <f>LOOKUP(I29,Name!A$2:B1922)</f>
        <v>Joel Bickley</v>
      </c>
      <c r="K29" s="85">
        <v>85.3</v>
      </c>
      <c r="L29" s="102"/>
      <c r="M29" s="335" t="s">
        <v>195</v>
      </c>
      <c r="N29" s="93">
        <v>2</v>
      </c>
      <c r="O29" s="85">
        <v>562</v>
      </c>
      <c r="P29" s="94" t="str">
        <f>LOOKUP(O29,Name!A$2:B1922)</f>
        <v>Seb Stowe</v>
      </c>
      <c r="Q29" s="426">
        <v>5.0999999999999996</v>
      </c>
      <c r="R29" s="102"/>
      <c r="S29" s="56"/>
      <c r="T29" s="89">
        <f>IF(INT(O29/100)=1,Y29,0)</f>
        <v>0</v>
      </c>
      <c r="U29" s="89">
        <f>IF(INT(O29/100)=3,Y29,0)</f>
        <v>0</v>
      </c>
      <c r="V29" s="89">
        <f>IF(INT(O29/100)=4,Y29,0)</f>
        <v>0</v>
      </c>
      <c r="W29" s="89">
        <f>IF(INT(O29/100)=5,Y29,0)</f>
        <v>8</v>
      </c>
      <c r="X29" s="89">
        <f>IF(INT(O29/100)=6,Y29,0)</f>
        <v>0</v>
      </c>
      <c r="Y29" s="78">
        <v>8</v>
      </c>
    </row>
    <row r="30" spans="1:25" ht="15.75">
      <c r="A30" s="86">
        <f>IF(INT(I30/100)=1,F30,0)</f>
        <v>0</v>
      </c>
      <c r="B30" s="86">
        <f>IF(INT(I30/100)=3,F30,0)</f>
        <v>6</v>
      </c>
      <c r="C30" s="86">
        <f>IF(INT(I30/100)=4,F30,0)</f>
        <v>0</v>
      </c>
      <c r="D30" s="86">
        <f>IF(INT(I30/100)=5,F30,0)</f>
        <v>0</v>
      </c>
      <c r="E30" s="86">
        <f>IF(INT(I30/100)=6,F30,0)</f>
        <v>0</v>
      </c>
      <c r="F30" s="90">
        <v>6</v>
      </c>
      <c r="H30" s="111">
        <v>3</v>
      </c>
      <c r="I30" s="85">
        <v>358</v>
      </c>
      <c r="J30" s="94" t="str">
        <f>LOOKUP(I30,Name!A$2:B1923)</f>
        <v>Reece Canigh</v>
      </c>
      <c r="K30" s="85">
        <v>99.6</v>
      </c>
      <c r="L30" s="102"/>
      <c r="M30" s="335" t="s">
        <v>195</v>
      </c>
      <c r="N30" s="93">
        <v>3</v>
      </c>
      <c r="O30" s="85">
        <v>358</v>
      </c>
      <c r="P30" s="94" t="str">
        <f>LOOKUP(O30,Name!A$2:B1923)</f>
        <v>Reece Canigh</v>
      </c>
      <c r="Q30" s="426">
        <v>4.9000000000000004</v>
      </c>
      <c r="R30" s="102"/>
      <c r="S30" s="56"/>
      <c r="T30" s="89">
        <f>IF(INT(O30/100)=1,Y30,0)</f>
        <v>0</v>
      </c>
      <c r="U30" s="89">
        <f>IF(INT(O30/100)=3,Y30,0)</f>
        <v>6</v>
      </c>
      <c r="V30" s="89">
        <f>IF(INT(O30/100)=4,Y30,0)</f>
        <v>0</v>
      </c>
      <c r="W30" s="89">
        <f>IF(INT(O30/100)=5,Y30,0)</f>
        <v>0</v>
      </c>
      <c r="X30" s="89">
        <f>IF(INT(O30/100)=6,Y30,0)</f>
        <v>0</v>
      </c>
      <c r="Y30" s="78">
        <v>6</v>
      </c>
    </row>
    <row r="31" spans="1:25" ht="15.75">
      <c r="A31" s="86">
        <f>IF(INT(I31/100)=1,F31,0)</f>
        <v>0</v>
      </c>
      <c r="B31" s="86">
        <f>IF(INT(I31/100)=3,F31,0)</f>
        <v>0</v>
      </c>
      <c r="C31" s="86">
        <f>IF(INT(I31/100)=4,F31,0)</f>
        <v>0</v>
      </c>
      <c r="D31" s="86">
        <f>IF(INT(I31/100)=5,F31,0)</f>
        <v>0</v>
      </c>
      <c r="E31" s="86">
        <f>IF(INT(I31/100)=6,F31,0)</f>
        <v>0</v>
      </c>
      <c r="F31" s="90">
        <v>4</v>
      </c>
      <c r="H31" s="111">
        <v>4</v>
      </c>
      <c r="I31" s="85"/>
      <c r="J31" s="94" t="e">
        <f>LOOKUP(I31,Name!A$2:B1924)</f>
        <v>#N/A</v>
      </c>
      <c r="K31" s="85"/>
      <c r="L31" s="102"/>
      <c r="M31" s="335" t="s">
        <v>195</v>
      </c>
      <c r="N31" s="93">
        <v>4</v>
      </c>
      <c r="O31" s="85"/>
      <c r="P31" s="94" t="e">
        <f>LOOKUP(O31,Name!A$2:B1924)</f>
        <v>#N/A</v>
      </c>
      <c r="Q31" s="426"/>
      <c r="R31" s="102"/>
      <c r="S31" s="56"/>
      <c r="T31" s="89">
        <f>IF(INT(O31/100)=1,Y31,0)</f>
        <v>0</v>
      </c>
      <c r="U31" s="89">
        <f>IF(INT(O31/100)=3,Y31,0)</f>
        <v>0</v>
      </c>
      <c r="V31" s="89">
        <f>IF(INT(O31/100)=4,Y31,0)</f>
        <v>0</v>
      </c>
      <c r="W31" s="89">
        <f>IF(INT(O31/100)=5,Y31,0)</f>
        <v>0</v>
      </c>
      <c r="X31" s="89">
        <f>IF(INT(O31/100)=6,Y31,0)</f>
        <v>0</v>
      </c>
      <c r="Y31" s="78">
        <v>4</v>
      </c>
    </row>
    <row r="32" spans="1:25" ht="16.5" thickBot="1">
      <c r="A32" s="86">
        <f>IF(INT(I32/100)=1,F32,0)</f>
        <v>0</v>
      </c>
      <c r="B32" s="86">
        <f>IF(INT(I32/100)=3,F32,0)</f>
        <v>0</v>
      </c>
      <c r="C32" s="86">
        <f>IF(INT(I32/100)=4,F32,0)</f>
        <v>0</v>
      </c>
      <c r="D32" s="86">
        <f>IF(INT(I32/100)=5,F32,0)</f>
        <v>0</v>
      </c>
      <c r="E32" s="86">
        <f>IF(INT(I32/100)=6,F32,0)</f>
        <v>0</v>
      </c>
      <c r="F32" s="90">
        <v>2</v>
      </c>
      <c r="H32" s="111">
        <v>5</v>
      </c>
      <c r="I32" s="85"/>
      <c r="J32" s="94" t="e">
        <f>LOOKUP(I32,Name!A$2:B1925)</f>
        <v>#N/A</v>
      </c>
      <c r="K32" s="85"/>
      <c r="L32" s="102"/>
      <c r="M32" s="335" t="s">
        <v>195</v>
      </c>
      <c r="N32" s="97">
        <v>5</v>
      </c>
      <c r="O32" s="98"/>
      <c r="P32" s="99" t="e">
        <f>LOOKUP(O32,Name!A$2:B1925)</f>
        <v>#N/A</v>
      </c>
      <c r="Q32" s="428"/>
      <c r="R32" s="107"/>
      <c r="S32" s="56"/>
      <c r="T32" s="89">
        <f>IF(INT(O32/100)=1,Y32,0)</f>
        <v>0</v>
      </c>
      <c r="U32" s="89">
        <f>IF(INT(O32/100)=3,Y32,0)</f>
        <v>0</v>
      </c>
      <c r="V32" s="89">
        <f>IF(INT(O32/100)=4,Y32,0)</f>
        <v>0</v>
      </c>
      <c r="W32" s="89">
        <f>IF(INT(O32/100)=5,Y32,0)</f>
        <v>0</v>
      </c>
      <c r="X32" s="89">
        <f>IF(INT(O32/100)=6,Y32,0)</f>
        <v>0</v>
      </c>
      <c r="Y32" s="78">
        <v>2</v>
      </c>
    </row>
    <row r="33" spans="1:25" ht="16.5" thickBot="1">
      <c r="A33" s="87"/>
      <c r="B33" s="87"/>
      <c r="C33" s="87"/>
      <c r="D33" s="87"/>
      <c r="E33" s="87"/>
      <c r="F33" s="88" t="s">
        <v>75</v>
      </c>
      <c r="H33" s="101"/>
      <c r="I33" s="95"/>
      <c r="J33" s="94"/>
      <c r="K33" s="95"/>
      <c r="L33" s="102"/>
      <c r="M33" s="335" t="s">
        <v>195</v>
      </c>
      <c r="N33" s="79"/>
      <c r="O33" s="79"/>
      <c r="P33" s="91"/>
      <c r="Q33" s="79"/>
      <c r="R33" s="91"/>
      <c r="T33" s="87"/>
      <c r="U33" s="87"/>
      <c r="V33" s="87"/>
      <c r="W33" s="87"/>
      <c r="X33" s="87"/>
      <c r="Y33" s="88" t="s">
        <v>75</v>
      </c>
    </row>
    <row r="34" spans="1:25" ht="15.75">
      <c r="A34" s="80" t="s">
        <v>65</v>
      </c>
      <c r="B34" s="81" t="s">
        <v>67</v>
      </c>
      <c r="C34" s="82" t="s">
        <v>69</v>
      </c>
      <c r="D34" s="83" t="s">
        <v>71</v>
      </c>
      <c r="E34" s="84" t="s">
        <v>73</v>
      </c>
      <c r="H34" s="233" t="s">
        <v>154</v>
      </c>
      <c r="I34" s="95"/>
      <c r="J34" s="95" t="s">
        <v>155</v>
      </c>
      <c r="K34" s="95"/>
      <c r="L34" s="102"/>
      <c r="M34" s="335" t="s">
        <v>195</v>
      </c>
      <c r="N34" s="232" t="s">
        <v>170</v>
      </c>
      <c r="O34" s="108"/>
      <c r="P34" s="92" t="s">
        <v>138</v>
      </c>
      <c r="Q34" s="92"/>
      <c r="R34" s="104"/>
      <c r="S34" s="56"/>
      <c r="T34" s="80" t="s">
        <v>65</v>
      </c>
      <c r="U34" s="81" t="s">
        <v>67</v>
      </c>
      <c r="V34" s="82" t="s">
        <v>69</v>
      </c>
      <c r="W34" s="83" t="s">
        <v>71</v>
      </c>
      <c r="X34" s="84" t="s">
        <v>73</v>
      </c>
    </row>
    <row r="35" spans="1:25" ht="15.75">
      <c r="A35" s="86">
        <f>IF(INT(I35/100)=1,F35,0)</f>
        <v>0</v>
      </c>
      <c r="B35" s="86">
        <f>IF(INT(I35/100)=3,F35,0)</f>
        <v>10</v>
      </c>
      <c r="C35" s="86">
        <f>IF(INT(I35/100)=4,F35,0)</f>
        <v>0</v>
      </c>
      <c r="D35" s="86">
        <f>IF(INT(I35/100)=5,F35,0)</f>
        <v>0</v>
      </c>
      <c r="E35" s="86">
        <f>IF(INT(I35/100)=6,F35,0)</f>
        <v>0</v>
      </c>
      <c r="F35" s="90">
        <v>10</v>
      </c>
      <c r="H35" s="111">
        <v>1</v>
      </c>
      <c r="I35" s="85">
        <v>356</v>
      </c>
      <c r="J35" s="94" t="str">
        <f>LOOKUP(I35,Name!A$2:B1928)</f>
        <v>Jordan Edwards</v>
      </c>
      <c r="K35" s="85">
        <v>23.5</v>
      </c>
      <c r="L35" s="102"/>
      <c r="M35" s="335" t="s">
        <v>195</v>
      </c>
      <c r="N35" s="93" t="s">
        <v>523</v>
      </c>
      <c r="O35" s="85">
        <v>360</v>
      </c>
      <c r="P35" s="94" t="str">
        <f>LOOKUP(O35,Name!A$2:B1928)</f>
        <v>Jordan Ricketts</v>
      </c>
      <c r="Q35" s="85">
        <v>53</v>
      </c>
      <c r="R35" s="102"/>
      <c r="S35" s="56"/>
      <c r="T35" s="89">
        <f>IF(INT(O35/100)=1,Y35,0)</f>
        <v>0</v>
      </c>
      <c r="U35" s="89">
        <f>IF(INT(O35/100)=3,Y35,0)</f>
        <v>10</v>
      </c>
      <c r="V35" s="89">
        <f>IF(INT(O35/100)=4,Y35,0)</f>
        <v>0</v>
      </c>
      <c r="W35" s="89">
        <f>IF(INT(O35/100)=5,Y35,0)</f>
        <v>0</v>
      </c>
      <c r="X35" s="89">
        <f>IF(INT(O35/100)=6,Y35,0)</f>
        <v>0</v>
      </c>
      <c r="Y35" s="78">
        <v>10</v>
      </c>
    </row>
    <row r="36" spans="1:25" ht="15.75">
      <c r="A36" s="86">
        <f>IF(INT(I36/100)=1,F36,0)</f>
        <v>0</v>
      </c>
      <c r="B36" s="86">
        <f>IF(INT(I36/100)=3,F36,0)</f>
        <v>0</v>
      </c>
      <c r="C36" s="86">
        <f>IF(INT(I36/100)=4,F36,0)</f>
        <v>0</v>
      </c>
      <c r="D36" s="86">
        <f>IF(INT(I36/100)=5,F36,0)</f>
        <v>0</v>
      </c>
      <c r="E36" s="86">
        <f>IF(INT(I36/100)=6,F36,0)</f>
        <v>8</v>
      </c>
      <c r="F36" s="90">
        <v>8</v>
      </c>
      <c r="H36" s="111">
        <v>2</v>
      </c>
      <c r="I36" s="85">
        <v>603</v>
      </c>
      <c r="J36" s="94" t="str">
        <f>LOOKUP(I36,Name!A$2:B1929)</f>
        <v>Jacob Redden</v>
      </c>
      <c r="K36" s="85">
        <v>24.1</v>
      </c>
      <c r="L36" s="102"/>
      <c r="M36" s="335" t="s">
        <v>195</v>
      </c>
      <c r="N36" s="93" t="s">
        <v>523</v>
      </c>
      <c r="O36" s="85">
        <v>600</v>
      </c>
      <c r="P36" s="94" t="str">
        <f>LOOKUP(O36,Name!A$2:B1929)</f>
        <v>Elliot Harris</v>
      </c>
      <c r="Q36" s="85">
        <v>53</v>
      </c>
      <c r="R36" s="102"/>
      <c r="S36" s="56"/>
      <c r="T36" s="89">
        <f>IF(INT(O36/100)=1,Y36,0)</f>
        <v>0</v>
      </c>
      <c r="U36" s="89">
        <f>IF(INT(O36/100)=3,Y36,0)</f>
        <v>0</v>
      </c>
      <c r="V36" s="89">
        <f>IF(INT(O36/100)=4,Y36,0)</f>
        <v>0</v>
      </c>
      <c r="W36" s="89">
        <f>IF(INT(O36/100)=5,Y36,0)</f>
        <v>0</v>
      </c>
      <c r="X36" s="89">
        <f>IF(INT(O36/100)=6,Y36,0)</f>
        <v>8</v>
      </c>
      <c r="Y36" s="78">
        <v>8</v>
      </c>
    </row>
    <row r="37" spans="1:25" ht="15.75">
      <c r="A37" s="86">
        <f>IF(INT(I37/100)=1,F37,0)</f>
        <v>0</v>
      </c>
      <c r="B37" s="86">
        <f>IF(INT(I37/100)=3,F37,0)</f>
        <v>0</v>
      </c>
      <c r="C37" s="86">
        <f>IF(INT(I37/100)=4,F37,0)</f>
        <v>6</v>
      </c>
      <c r="D37" s="86">
        <f>IF(INT(I37/100)=5,F37,0)</f>
        <v>0</v>
      </c>
      <c r="E37" s="86">
        <f>IF(INT(I37/100)=6,F37,0)</f>
        <v>0</v>
      </c>
      <c r="F37" s="90">
        <v>6</v>
      </c>
      <c r="H37" s="111">
        <v>3</v>
      </c>
      <c r="I37" s="85">
        <v>400</v>
      </c>
      <c r="J37" s="94" t="str">
        <f>LOOKUP(I37,Name!A$2:B1930)</f>
        <v>Tomos Jones</v>
      </c>
      <c r="K37" s="7">
        <v>26.6</v>
      </c>
      <c r="L37" s="102"/>
      <c r="M37" s="335" t="s">
        <v>195</v>
      </c>
      <c r="N37" s="93">
        <v>3</v>
      </c>
      <c r="O37" s="85">
        <v>151</v>
      </c>
      <c r="P37" s="94" t="str">
        <f>LOOKUP(O37,Name!A$2:B1930)</f>
        <v>James Ward</v>
      </c>
      <c r="Q37" s="85">
        <v>40</v>
      </c>
      <c r="R37" s="102"/>
      <c r="S37" s="56"/>
      <c r="T37" s="89">
        <f>IF(INT(O37/100)=1,Y37,0)</f>
        <v>6</v>
      </c>
      <c r="U37" s="89">
        <f>IF(INT(O37/100)=3,Y37,0)</f>
        <v>0</v>
      </c>
      <c r="V37" s="89">
        <f>IF(INT(O37/100)=4,Y37,0)</f>
        <v>0</v>
      </c>
      <c r="W37" s="89">
        <f>IF(INT(O37/100)=5,Y37,0)</f>
        <v>0</v>
      </c>
      <c r="X37" s="89">
        <f>IF(INT(O37/100)=6,Y37,0)</f>
        <v>0</v>
      </c>
      <c r="Y37" s="78">
        <v>6</v>
      </c>
    </row>
    <row r="38" spans="1:25" ht="15.75">
      <c r="A38" s="86">
        <f>IF(INT(I38/100)=1,F38,0)</f>
        <v>4</v>
      </c>
      <c r="B38" s="86">
        <f>IF(INT(I38/100)=3,F38,0)</f>
        <v>0</v>
      </c>
      <c r="C38" s="86">
        <f>IF(INT(I38/100)=4,F38,0)</f>
        <v>0</v>
      </c>
      <c r="D38" s="86">
        <f>IF(INT(I38/100)=5,F38,0)</f>
        <v>0</v>
      </c>
      <c r="E38" s="86">
        <f>IF(INT(I38/100)=6,F38,0)</f>
        <v>0</v>
      </c>
      <c r="F38" s="90">
        <v>4</v>
      </c>
      <c r="H38" s="111">
        <v>4</v>
      </c>
      <c r="I38" s="85">
        <v>154</v>
      </c>
      <c r="J38" s="94" t="str">
        <f>LOOKUP(I38,Name!A$2:B1931)</f>
        <v>Connor Race</v>
      </c>
      <c r="K38" s="7">
        <v>29.6</v>
      </c>
      <c r="L38" s="102"/>
      <c r="M38" s="335" t="s">
        <v>195</v>
      </c>
      <c r="N38" s="93">
        <v>4</v>
      </c>
      <c r="O38" s="85"/>
      <c r="P38" s="94" t="e">
        <f>LOOKUP(O38,Name!A$2:B1931)</f>
        <v>#N/A</v>
      </c>
      <c r="Q38" s="85"/>
      <c r="R38" s="102"/>
      <c r="S38" s="56"/>
      <c r="T38" s="89">
        <f>IF(INT(O38/100)=1,Y38,0)</f>
        <v>0</v>
      </c>
      <c r="U38" s="89">
        <f>IF(INT(O38/100)=3,Y38,0)</f>
        <v>0</v>
      </c>
      <c r="V38" s="89">
        <f>IF(INT(O38/100)=4,Y38,0)</f>
        <v>0</v>
      </c>
      <c r="W38" s="89">
        <f>IF(INT(O38/100)=5,Y38,0)</f>
        <v>0</v>
      </c>
      <c r="X38" s="89">
        <f>IF(INT(O38/100)=6,Y38,0)</f>
        <v>0</v>
      </c>
      <c r="Y38" s="78">
        <v>4</v>
      </c>
    </row>
    <row r="39" spans="1:25" ht="15.75">
      <c r="A39" s="86">
        <f>IF(INT(I39/100)=1,F39,0)</f>
        <v>0</v>
      </c>
      <c r="B39" s="86">
        <f>IF(INT(I39/100)=3,F39,0)</f>
        <v>0</v>
      </c>
      <c r="C39" s="86">
        <f>IF(INT(I39/100)=4,F39,0)</f>
        <v>0</v>
      </c>
      <c r="D39" s="86">
        <f>IF(INT(I39/100)=5,F39,0)</f>
        <v>0</v>
      </c>
      <c r="E39" s="86">
        <f>IF(INT(I39/100)=6,F39,0)</f>
        <v>0</v>
      </c>
      <c r="F39" s="90">
        <v>2</v>
      </c>
      <c r="H39" s="111">
        <v>5</v>
      </c>
      <c r="I39" s="85"/>
      <c r="J39" s="94" t="e">
        <f>LOOKUP(I39,Name!A$2:B1932)</f>
        <v>#N/A</v>
      </c>
      <c r="K39" s="85"/>
      <c r="L39" s="102"/>
      <c r="M39" s="335" t="s">
        <v>195</v>
      </c>
      <c r="N39" s="93">
        <v>5</v>
      </c>
      <c r="O39" s="85"/>
      <c r="P39" s="94" t="e">
        <f>LOOKUP(O39,Name!A$2:B1932)</f>
        <v>#N/A</v>
      </c>
      <c r="Q39" s="85"/>
      <c r="R39" s="102"/>
      <c r="S39" s="56"/>
      <c r="T39" s="89">
        <f>IF(INT(O39/100)=1,Y39,0)</f>
        <v>0</v>
      </c>
      <c r="U39" s="89">
        <f>IF(INT(O39/100)=3,Y39,0)</f>
        <v>0</v>
      </c>
      <c r="V39" s="89">
        <f>IF(INT(O39/100)=4,Y39,0)</f>
        <v>0</v>
      </c>
      <c r="W39" s="89">
        <f>IF(INT(O39/100)=5,Y39,0)</f>
        <v>0</v>
      </c>
      <c r="X39" s="89">
        <f>IF(INT(O39/100)=6,Y39,0)</f>
        <v>0</v>
      </c>
      <c r="Y39" s="78">
        <v>2</v>
      </c>
    </row>
    <row r="40" spans="1:25" ht="15.75">
      <c r="A40" s="87"/>
      <c r="B40" s="87"/>
      <c r="C40" s="87"/>
      <c r="D40" s="87"/>
      <c r="E40" s="87"/>
      <c r="F40" s="88" t="s">
        <v>75</v>
      </c>
      <c r="H40" s="112"/>
      <c r="I40" s="94"/>
      <c r="J40" s="94"/>
      <c r="K40" s="95"/>
      <c r="L40" s="102"/>
      <c r="M40" s="335" t="s">
        <v>195</v>
      </c>
      <c r="N40" s="101"/>
      <c r="O40" s="95"/>
      <c r="P40" s="94"/>
      <c r="Q40" s="95"/>
      <c r="R40" s="102"/>
      <c r="S40" s="56"/>
      <c r="T40" s="103"/>
      <c r="U40" s="87">
        <v>-1</v>
      </c>
      <c r="V40" s="87"/>
      <c r="W40" s="87"/>
      <c r="X40" s="87">
        <v>1</v>
      </c>
      <c r="Y40" s="88" t="s">
        <v>75</v>
      </c>
    </row>
    <row r="41" spans="1:25" ht="15.75">
      <c r="A41" s="80" t="s">
        <v>65</v>
      </c>
      <c r="B41" s="81" t="s">
        <v>67</v>
      </c>
      <c r="C41" s="82" t="s">
        <v>69</v>
      </c>
      <c r="D41" s="83" t="s">
        <v>71</v>
      </c>
      <c r="E41" s="84" t="s">
        <v>73</v>
      </c>
      <c r="H41" s="233" t="s">
        <v>163</v>
      </c>
      <c r="I41" s="94"/>
      <c r="J41" s="95" t="s">
        <v>158</v>
      </c>
      <c r="K41" s="95"/>
      <c r="L41" s="102"/>
      <c r="M41" s="335" t="s">
        <v>195</v>
      </c>
      <c r="N41" s="233" t="s">
        <v>171</v>
      </c>
      <c r="O41" s="95"/>
      <c r="P41" s="95" t="s">
        <v>141</v>
      </c>
      <c r="Q41" s="95"/>
      <c r="R41" s="102"/>
      <c r="S41" s="56"/>
      <c r="T41" s="80" t="s">
        <v>65</v>
      </c>
      <c r="U41" s="81" t="s">
        <v>67</v>
      </c>
      <c r="V41" s="82" t="s">
        <v>69</v>
      </c>
      <c r="W41" s="83" t="s">
        <v>71</v>
      </c>
      <c r="X41" s="84" t="s">
        <v>73</v>
      </c>
    </row>
    <row r="42" spans="1:25" ht="15.75">
      <c r="A42" s="86">
        <f>IF(INT(I42/100)=1,F42,0)</f>
        <v>0</v>
      </c>
      <c r="B42" s="86">
        <f>IF(INT(I42/100)=3,F42,0)</f>
        <v>10</v>
      </c>
      <c r="C42" s="86">
        <f>IF(INT(I42/100)=4,F42,0)</f>
        <v>0</v>
      </c>
      <c r="D42" s="86">
        <f>IF(INT(I42/100)=5,F42,0)</f>
        <v>0</v>
      </c>
      <c r="E42" s="86">
        <f>IF(INT(I42/100)=6,F42,0)</f>
        <v>0</v>
      </c>
      <c r="F42" s="90">
        <v>10</v>
      </c>
      <c r="H42" s="111">
        <v>1</v>
      </c>
      <c r="I42" s="85">
        <v>357</v>
      </c>
      <c r="J42" s="94" t="str">
        <f>LOOKUP(I42,Name!A$2:B1935)</f>
        <v>Zach Elliott</v>
      </c>
      <c r="K42" s="85">
        <v>22.9</v>
      </c>
      <c r="L42" s="102"/>
      <c r="M42" s="335" t="s">
        <v>195</v>
      </c>
      <c r="N42" s="93">
        <v>1</v>
      </c>
      <c r="O42" s="85">
        <v>606</v>
      </c>
      <c r="P42" s="94" t="str">
        <f>LOOKUP(O42,Name!A$2:B1935)</f>
        <v>James Lee</v>
      </c>
      <c r="Q42" s="85">
        <v>51</v>
      </c>
      <c r="R42" s="102"/>
      <c r="S42" s="56"/>
      <c r="T42" s="89">
        <f>IF(INT(O42/100)=1,Y42,0)</f>
        <v>0</v>
      </c>
      <c r="U42" s="89">
        <f>IF(INT(O42/100)=3,Y42,0)</f>
        <v>0</v>
      </c>
      <c r="V42" s="89">
        <f>IF(INT(O42/100)=4,Y42,0)</f>
        <v>0</v>
      </c>
      <c r="W42" s="89">
        <f>IF(INT(O42/100)=5,Y42,0)</f>
        <v>0</v>
      </c>
      <c r="X42" s="89">
        <f>IF(INT(O42/100)=6,Y42,0)</f>
        <v>10</v>
      </c>
      <c r="Y42" s="78">
        <v>10</v>
      </c>
    </row>
    <row r="43" spans="1:25" ht="15.75">
      <c r="A43" s="86">
        <f>IF(INT(I43/100)=1,F43,0)</f>
        <v>0</v>
      </c>
      <c r="B43" s="86">
        <f>IF(INT(I43/100)=3,F43,0)</f>
        <v>0</v>
      </c>
      <c r="C43" s="86">
        <f>IF(INT(I43/100)=4,F43,0)</f>
        <v>0</v>
      </c>
      <c r="D43" s="86">
        <f>IF(INT(I43/100)=5,F43,0)</f>
        <v>0</v>
      </c>
      <c r="E43" s="86">
        <f>IF(INT(I43/100)=6,F43,0)</f>
        <v>8</v>
      </c>
      <c r="F43" s="90">
        <v>8</v>
      </c>
      <c r="H43" s="111">
        <v>2</v>
      </c>
      <c r="I43" s="85">
        <v>607</v>
      </c>
      <c r="J43" s="94" t="str">
        <f>LOOKUP(I43,Name!A$2:B1936)</f>
        <v>Jack Talbot</v>
      </c>
      <c r="K43" s="85">
        <v>25.6</v>
      </c>
      <c r="L43" s="102"/>
      <c r="M43" s="335" t="s">
        <v>195</v>
      </c>
      <c r="N43" s="93">
        <v>1</v>
      </c>
      <c r="O43" s="85">
        <v>359</v>
      </c>
      <c r="P43" s="94" t="str">
        <f>LOOKUP(O43,Name!A$2:B1936)</f>
        <v>Remi Isaac</v>
      </c>
      <c r="Q43" s="85">
        <v>43</v>
      </c>
      <c r="R43" s="102"/>
      <c r="S43" s="56"/>
      <c r="T43" s="89">
        <f>IF(INT(O43/100)=1,Y43,0)</f>
        <v>0</v>
      </c>
      <c r="U43" s="89">
        <f>IF(INT(O43/100)=3,Y43,0)</f>
        <v>8</v>
      </c>
      <c r="V43" s="89">
        <f>IF(INT(O43/100)=4,Y43,0)</f>
        <v>0</v>
      </c>
      <c r="W43" s="89">
        <f>IF(INT(O43/100)=5,Y43,0)</f>
        <v>0</v>
      </c>
      <c r="X43" s="89">
        <f>IF(INT(O43/100)=6,Y43,0)</f>
        <v>0</v>
      </c>
      <c r="Y43" s="78">
        <v>8</v>
      </c>
    </row>
    <row r="44" spans="1:25" ht="15.75">
      <c r="A44" s="86">
        <f>IF(INT(I44/100)=1,F44,0)</f>
        <v>6</v>
      </c>
      <c r="B44" s="86">
        <f>IF(INT(I44/100)=3,F44,0)</f>
        <v>0</v>
      </c>
      <c r="C44" s="86">
        <f>IF(INT(I44/100)=4,F44,0)</f>
        <v>0</v>
      </c>
      <c r="D44" s="86">
        <f>IF(INT(I44/100)=5,F44,0)</f>
        <v>0</v>
      </c>
      <c r="E44" s="86">
        <f>IF(INT(I44/100)=6,F44,0)</f>
        <v>0</v>
      </c>
      <c r="F44" s="90">
        <v>6</v>
      </c>
      <c r="H44" s="111">
        <v>3</v>
      </c>
      <c r="I44" s="85">
        <v>152</v>
      </c>
      <c r="J44" s="94" t="str">
        <f>LOOKUP(I44,Name!A$2:B1937)</f>
        <v>Tom Phillips</v>
      </c>
      <c r="K44" s="85">
        <v>27.3</v>
      </c>
      <c r="L44" s="102"/>
      <c r="M44" s="335" t="s">
        <v>195</v>
      </c>
      <c r="N44" s="93">
        <v>3</v>
      </c>
      <c r="O44" s="85">
        <v>157</v>
      </c>
      <c r="P44" s="94" t="str">
        <f>LOOKUP(O44,Name!A$2:B1937)</f>
        <v>Macchias Johnson</v>
      </c>
      <c r="Q44" s="85">
        <v>33</v>
      </c>
      <c r="R44" s="102"/>
      <c r="S44" s="56"/>
      <c r="T44" s="89">
        <f>IF(INT(O44/100)=1,Y44,0)</f>
        <v>6</v>
      </c>
      <c r="U44" s="89">
        <f>IF(INT(O44/100)=3,Y44,0)</f>
        <v>0</v>
      </c>
      <c r="V44" s="89">
        <f>IF(INT(O44/100)=4,Y44,0)</f>
        <v>0</v>
      </c>
      <c r="W44" s="89">
        <f>IF(INT(O44/100)=5,Y44,0)</f>
        <v>0</v>
      </c>
      <c r="X44" s="89">
        <f>IF(INT(O44/100)=6,Y44,0)</f>
        <v>0</v>
      </c>
      <c r="Y44" s="78">
        <v>6</v>
      </c>
    </row>
    <row r="45" spans="1:25" ht="15.75">
      <c r="A45" s="86">
        <f>IF(INT(I45/100)=1,F45,0)</f>
        <v>0</v>
      </c>
      <c r="B45" s="86">
        <f>IF(INT(I45/100)=3,F45,0)</f>
        <v>0</v>
      </c>
      <c r="C45" s="86">
        <f>IF(INT(I45/100)=4,F45,0)</f>
        <v>0</v>
      </c>
      <c r="D45" s="86">
        <f>IF(INT(I45/100)=5,F45,0)</f>
        <v>0</v>
      </c>
      <c r="E45" s="86">
        <f>IF(INT(I45/100)=6,F45,0)</f>
        <v>0</v>
      </c>
      <c r="F45" s="90">
        <v>4</v>
      </c>
      <c r="H45" s="111">
        <v>4</v>
      </c>
      <c r="I45" s="85"/>
      <c r="J45" s="94" t="e">
        <f>LOOKUP(I45,Name!A$2:B1938)</f>
        <v>#N/A</v>
      </c>
      <c r="K45" s="85"/>
      <c r="L45" s="102"/>
      <c r="M45" s="335" t="s">
        <v>195</v>
      </c>
      <c r="N45" s="93">
        <v>4</v>
      </c>
      <c r="O45" s="85"/>
      <c r="P45" s="94" t="e">
        <f>LOOKUP(O45,Name!A$2:B1938)</f>
        <v>#N/A</v>
      </c>
      <c r="Q45" s="85"/>
      <c r="R45" s="102"/>
      <c r="S45" s="56"/>
      <c r="T45" s="89">
        <f>IF(INT(O45/100)=1,Y45,0)</f>
        <v>0</v>
      </c>
      <c r="U45" s="89">
        <f>IF(INT(O45/100)=3,Y45,0)</f>
        <v>0</v>
      </c>
      <c r="V45" s="89">
        <f>IF(INT(O45/100)=4,Y45,0)</f>
        <v>0</v>
      </c>
      <c r="W45" s="89">
        <f>IF(INT(O45/100)=5,Y45,0)</f>
        <v>0</v>
      </c>
      <c r="X45" s="89">
        <f>IF(INT(O45/100)=6,Y45,0)</f>
        <v>0</v>
      </c>
      <c r="Y45" s="78">
        <v>4</v>
      </c>
    </row>
    <row r="46" spans="1:25" ht="16.5" thickBot="1">
      <c r="A46" s="86">
        <f>IF(INT(I46/100)=1,F46,0)</f>
        <v>0</v>
      </c>
      <c r="B46" s="86">
        <f>IF(INT(I46/100)=3,F46,0)</f>
        <v>0</v>
      </c>
      <c r="C46" s="86">
        <f>IF(INT(I46/100)=4,F46,0)</f>
        <v>0</v>
      </c>
      <c r="D46" s="86">
        <f>IF(INT(I46/100)=5,F46,0)</f>
        <v>0</v>
      </c>
      <c r="E46" s="86">
        <f>IF(INT(I46/100)=6,F46,0)</f>
        <v>0</v>
      </c>
      <c r="F46" s="90">
        <v>2</v>
      </c>
      <c r="H46" s="111">
        <v>5</v>
      </c>
      <c r="I46" s="85"/>
      <c r="J46" s="94" t="e">
        <f>LOOKUP(I46,Name!A$2:B1939)</f>
        <v>#N/A</v>
      </c>
      <c r="K46" s="85"/>
      <c r="L46" s="102"/>
      <c r="M46" s="335" t="s">
        <v>195</v>
      </c>
      <c r="N46" s="97">
        <v>5</v>
      </c>
      <c r="O46" s="98"/>
      <c r="P46" s="99" t="e">
        <f>LOOKUP(O46,Name!A$2:B1939)</f>
        <v>#N/A</v>
      </c>
      <c r="Q46" s="98"/>
      <c r="R46" s="107"/>
      <c r="S46" s="56"/>
      <c r="T46" s="89">
        <f>IF(INT(O46/100)=1,Y46,0)</f>
        <v>0</v>
      </c>
      <c r="U46" s="89">
        <f>IF(INT(O46/100)=3,Y46,0)</f>
        <v>0</v>
      </c>
      <c r="V46" s="89">
        <f>IF(INT(O46/100)=4,Y46,0)</f>
        <v>0</v>
      </c>
      <c r="W46" s="89">
        <f>IF(INT(O46/100)=5,Y46,0)</f>
        <v>0</v>
      </c>
      <c r="X46" s="89">
        <f>IF(INT(O46/100)=6,Y46,0)</f>
        <v>0</v>
      </c>
      <c r="Y46" s="78">
        <v>2</v>
      </c>
    </row>
    <row r="47" spans="1:25" ht="16.5" thickBot="1">
      <c r="A47" s="87"/>
      <c r="B47" s="87"/>
      <c r="C47" s="87"/>
      <c r="D47" s="87"/>
      <c r="E47" s="87"/>
      <c r="F47" s="88" t="s">
        <v>75</v>
      </c>
      <c r="H47" s="101"/>
      <c r="I47" s="95"/>
      <c r="J47" s="94"/>
      <c r="K47" s="95"/>
      <c r="L47" s="102"/>
      <c r="M47" s="335" t="s">
        <v>195</v>
      </c>
      <c r="N47" s="79"/>
      <c r="O47" s="79"/>
      <c r="P47" s="91"/>
      <c r="Q47" s="79"/>
      <c r="R47" s="91"/>
      <c r="T47" s="87"/>
      <c r="U47" s="87"/>
      <c r="V47" s="87"/>
      <c r="W47" s="87"/>
      <c r="X47" s="87"/>
      <c r="Y47" s="88" t="s">
        <v>75</v>
      </c>
    </row>
    <row r="48" spans="1:25" ht="15.75">
      <c r="A48" s="80" t="s">
        <v>65</v>
      </c>
      <c r="B48" s="81" t="s">
        <v>67</v>
      </c>
      <c r="C48" s="82" t="s">
        <v>69</v>
      </c>
      <c r="D48" s="83" t="s">
        <v>71</v>
      </c>
      <c r="E48" s="84" t="s">
        <v>73</v>
      </c>
      <c r="H48" s="233" t="s">
        <v>164</v>
      </c>
      <c r="I48" s="95"/>
      <c r="J48" s="95" t="s">
        <v>160</v>
      </c>
      <c r="K48" s="95"/>
      <c r="L48" s="102"/>
      <c r="M48" s="335" t="s">
        <v>195</v>
      </c>
      <c r="N48" s="232" t="s">
        <v>168</v>
      </c>
      <c r="O48" s="108"/>
      <c r="P48" s="92" t="s">
        <v>161</v>
      </c>
      <c r="Q48" s="92"/>
      <c r="R48" s="104"/>
      <c r="S48" s="56"/>
      <c r="T48" s="80" t="s">
        <v>65</v>
      </c>
      <c r="U48" s="81" t="s">
        <v>67</v>
      </c>
      <c r="V48" s="82" t="s">
        <v>69</v>
      </c>
      <c r="W48" s="83" t="s">
        <v>71</v>
      </c>
      <c r="X48" s="84" t="s">
        <v>73</v>
      </c>
    </row>
    <row r="49" spans="1:25" ht="15.75">
      <c r="A49" s="86">
        <f>IF(I49=1,F49,0)</f>
        <v>0</v>
      </c>
      <c r="B49" s="86">
        <f>IF(I49=3,F49,0)</f>
        <v>0</v>
      </c>
      <c r="C49" s="86">
        <f>IF(I49=4,F49,0)</f>
        <v>0</v>
      </c>
      <c r="D49" s="86">
        <f>IF(I49=5,F49,0)</f>
        <v>0</v>
      </c>
      <c r="E49" s="86">
        <f>IF(I49=6,F49,0)</f>
        <v>10</v>
      </c>
      <c r="F49" s="90">
        <v>10</v>
      </c>
      <c r="H49" s="111">
        <v>1</v>
      </c>
      <c r="I49" s="85">
        <v>6</v>
      </c>
      <c r="J49" s="94" t="str">
        <f>LOOKUP(I49,Name!A$2:B1942)</f>
        <v>Solihull &amp; Small Heath</v>
      </c>
      <c r="K49" s="85">
        <v>104.3</v>
      </c>
      <c r="L49" s="102"/>
      <c r="M49" s="335" t="s">
        <v>195</v>
      </c>
      <c r="N49" s="93">
        <v>1</v>
      </c>
      <c r="O49" s="85">
        <v>356</v>
      </c>
      <c r="P49" s="94" t="str">
        <f>LOOKUP(O49,Name!A$2:B1942)</f>
        <v>Jordan Edwards</v>
      </c>
      <c r="Q49" s="85">
        <v>9.57</v>
      </c>
      <c r="R49" s="102"/>
      <c r="S49" s="56"/>
      <c r="T49" s="89">
        <f>IF(INT(O49/100)=1,Y49,0)</f>
        <v>0</v>
      </c>
      <c r="U49" s="89">
        <f>IF(INT(O49/100)=3,Y49,0)</f>
        <v>10</v>
      </c>
      <c r="V49" s="89">
        <f>IF(INT(O49/100)=4,Y49,0)</f>
        <v>0</v>
      </c>
      <c r="W49" s="89">
        <f>IF(INT(O49/100)=5,Y49,0)</f>
        <v>0</v>
      </c>
      <c r="X49" s="89">
        <f>IF(INT(O49/100)=6,Y49,0)</f>
        <v>0</v>
      </c>
      <c r="Y49" s="78">
        <v>10</v>
      </c>
    </row>
    <row r="50" spans="1:25" ht="15.75">
      <c r="A50" s="86">
        <f>IF(I50=1,F50,0)</f>
        <v>0</v>
      </c>
      <c r="B50" s="86">
        <f>IF(I50=3,F50,0)</f>
        <v>8</v>
      </c>
      <c r="C50" s="86">
        <f>IF(I50=4,F50,0)</f>
        <v>0</v>
      </c>
      <c r="D50" s="86">
        <f>IF(I50=5,F50,0)</f>
        <v>0</v>
      </c>
      <c r="E50" s="86">
        <f>IF(I50=6,F50,0)</f>
        <v>0</v>
      </c>
      <c r="F50" s="90">
        <v>8</v>
      </c>
      <c r="H50" s="111">
        <v>2</v>
      </c>
      <c r="I50" s="85">
        <v>3</v>
      </c>
      <c r="J50" s="94" t="str">
        <f>LOOKUP(I50,Name!A$2:B1943)</f>
        <v>Birchfield Harriers</v>
      </c>
      <c r="K50" s="85">
        <v>107.4</v>
      </c>
      <c r="L50" s="102"/>
      <c r="M50" s="335" t="s">
        <v>195</v>
      </c>
      <c r="N50" s="93">
        <v>2</v>
      </c>
      <c r="O50" s="85">
        <v>151</v>
      </c>
      <c r="P50" s="94" t="str">
        <f>LOOKUP(O50,Name!A$2:B1943)</f>
        <v>James Ward</v>
      </c>
      <c r="Q50" s="85">
        <v>8.18</v>
      </c>
      <c r="R50" s="102"/>
      <c r="S50" s="56"/>
      <c r="T50" s="89">
        <f>IF(INT(O50/100)=1,Y50,0)</f>
        <v>8</v>
      </c>
      <c r="U50" s="89">
        <f>IF(INT(O50/100)=3,Y50,0)</f>
        <v>0</v>
      </c>
      <c r="V50" s="89">
        <f>IF(INT(O50/100)=4,Y50,0)</f>
        <v>0</v>
      </c>
      <c r="W50" s="89">
        <f>IF(INT(O50/100)=5,Y50,0)</f>
        <v>0</v>
      </c>
      <c r="X50" s="89">
        <f>IF(INT(O50/100)=6,Y50,0)</f>
        <v>0</v>
      </c>
      <c r="Y50" s="78">
        <v>8</v>
      </c>
    </row>
    <row r="51" spans="1:25" ht="15.75">
      <c r="A51" s="86">
        <f>IF(I51=1,F51,0)</f>
        <v>0</v>
      </c>
      <c r="B51" s="86">
        <f>IF(I51=3,F51,0)</f>
        <v>0</v>
      </c>
      <c r="C51" s="86">
        <f>IF(I51=4,F51,0)</f>
        <v>6</v>
      </c>
      <c r="D51" s="86">
        <f>IF(I51=5,F51,0)</f>
        <v>0</v>
      </c>
      <c r="E51" s="86">
        <f>IF(I51=6,F51,0)</f>
        <v>0</v>
      </c>
      <c r="F51" s="90">
        <v>6</v>
      </c>
      <c r="H51" s="111">
        <v>3</v>
      </c>
      <c r="I51" s="85">
        <v>4</v>
      </c>
      <c r="J51" s="94" t="str">
        <f>LOOKUP(I51,Name!A$2:B1944)</f>
        <v>Halesowen C&amp;AC</v>
      </c>
      <c r="K51" s="85">
        <v>110.2</v>
      </c>
      <c r="L51" s="102"/>
      <c r="M51" s="335" t="s">
        <v>195</v>
      </c>
      <c r="N51" s="93">
        <v>3</v>
      </c>
      <c r="O51" s="85">
        <v>603</v>
      </c>
      <c r="P51" s="94" t="str">
        <f>LOOKUP(O51,Name!A$2:B1944)</f>
        <v>Jacob Redden</v>
      </c>
      <c r="Q51" s="85">
        <v>8.15</v>
      </c>
      <c r="R51" s="102"/>
      <c r="S51" s="56"/>
      <c r="T51" s="89">
        <f>IF(INT(O51/100)=1,Y51,0)</f>
        <v>0</v>
      </c>
      <c r="U51" s="89">
        <f>IF(INT(O51/100)=3,Y51,0)</f>
        <v>0</v>
      </c>
      <c r="V51" s="89">
        <f>IF(INT(O51/100)=4,Y51,0)</f>
        <v>0</v>
      </c>
      <c r="W51" s="89">
        <f>IF(INT(O51/100)=5,Y51,0)</f>
        <v>0</v>
      </c>
      <c r="X51" s="89">
        <f>IF(INT(O51/100)=6,Y51,0)</f>
        <v>6</v>
      </c>
      <c r="Y51" s="78">
        <v>6</v>
      </c>
    </row>
    <row r="52" spans="1:25" ht="15.75">
      <c r="A52" s="86">
        <f>IF(I52=1,F52,0)</f>
        <v>0</v>
      </c>
      <c r="B52" s="86">
        <f>IF(I52=3,F52,0)</f>
        <v>0</v>
      </c>
      <c r="C52" s="86">
        <f>IF(I52=4,F52,0)</f>
        <v>0</v>
      </c>
      <c r="D52" s="86">
        <f>IF(I52=5,F52,0)</f>
        <v>0</v>
      </c>
      <c r="E52" s="86">
        <f>IF(I52=6,F52,0)</f>
        <v>0</v>
      </c>
      <c r="F52" s="90">
        <v>4</v>
      </c>
      <c r="H52" s="111">
        <v>4</v>
      </c>
      <c r="I52" s="85"/>
      <c r="J52" s="94" t="e">
        <f>LOOKUP(I52,Name!A$2:B1945)</f>
        <v>#N/A</v>
      </c>
      <c r="K52" s="85"/>
      <c r="L52" s="102"/>
      <c r="M52" s="335" t="s">
        <v>195</v>
      </c>
      <c r="N52" s="93">
        <v>4</v>
      </c>
      <c r="O52" s="85">
        <v>560</v>
      </c>
      <c r="P52" s="94" t="str">
        <f>LOOKUP(O52,Name!A$2:B1945)</f>
        <v>Oliver Barnard</v>
      </c>
      <c r="Q52" s="426">
        <v>5.89</v>
      </c>
      <c r="R52" s="102"/>
      <c r="S52" s="56"/>
      <c r="T52" s="89">
        <f>IF(INT(O52/100)=1,Y52,0)</f>
        <v>0</v>
      </c>
      <c r="U52" s="89">
        <f>IF(INT(O52/100)=3,Y52,0)</f>
        <v>0</v>
      </c>
      <c r="V52" s="89">
        <f>IF(INT(O52/100)=4,Y52,0)</f>
        <v>0</v>
      </c>
      <c r="W52" s="89">
        <f>IF(INT(O52/100)=5,Y52,0)</f>
        <v>4</v>
      </c>
      <c r="X52" s="89">
        <f>IF(INT(O52/100)=6,Y52,0)</f>
        <v>0</v>
      </c>
      <c r="Y52" s="78">
        <v>4</v>
      </c>
    </row>
    <row r="53" spans="1:25" ht="15.75">
      <c r="A53" s="86">
        <f>IF(I53=1,F53,0)</f>
        <v>0</v>
      </c>
      <c r="B53" s="86">
        <f>IF(I53=3,F53,0)</f>
        <v>0</v>
      </c>
      <c r="C53" s="86">
        <f>IF(I53=4,F53,0)</f>
        <v>0</v>
      </c>
      <c r="D53" s="86">
        <f>IF(I53=5,F53,0)</f>
        <v>0</v>
      </c>
      <c r="E53" s="86">
        <f>IF(I53=6,F53,0)</f>
        <v>0</v>
      </c>
      <c r="F53" s="90">
        <v>2</v>
      </c>
      <c r="H53" s="111">
        <v>5</v>
      </c>
      <c r="I53" s="85"/>
      <c r="J53" s="94" t="e">
        <f>LOOKUP(I53,Name!A$2:B1946)</f>
        <v>#N/A</v>
      </c>
      <c r="K53" s="85"/>
      <c r="L53" s="102"/>
      <c r="M53" s="335" t="s">
        <v>195</v>
      </c>
      <c r="N53" s="93">
        <v>5</v>
      </c>
      <c r="O53" s="85"/>
      <c r="P53" s="94" t="e">
        <f>LOOKUP(O53,Name!A$2:B1946)</f>
        <v>#N/A</v>
      </c>
      <c r="Q53" s="85"/>
      <c r="R53" s="102"/>
      <c r="S53" s="56"/>
      <c r="T53" s="89">
        <f>IF(INT(O53/100)=1,Y53,0)</f>
        <v>0</v>
      </c>
      <c r="U53" s="89">
        <f>IF(INT(O53/100)=3,Y53,0)</f>
        <v>0</v>
      </c>
      <c r="V53" s="89">
        <f>IF(INT(O53/100)=4,Y53,0)</f>
        <v>0</v>
      </c>
      <c r="W53" s="89">
        <f>IF(INT(O53/100)=5,Y53,0)</f>
        <v>0</v>
      </c>
      <c r="X53" s="89">
        <f>IF(INT(O53/100)=6,Y53,0)</f>
        <v>0</v>
      </c>
      <c r="Y53" s="78">
        <v>2</v>
      </c>
    </row>
    <row r="54" spans="1:25" ht="15.75">
      <c r="A54" s="87"/>
      <c r="B54" s="87"/>
      <c r="C54" s="87"/>
      <c r="D54" s="87"/>
      <c r="E54" s="87"/>
      <c r="F54" s="88" t="s">
        <v>75</v>
      </c>
      <c r="H54" s="101"/>
      <c r="I54" s="95"/>
      <c r="J54" s="94"/>
      <c r="K54" s="95"/>
      <c r="L54" s="102"/>
      <c r="M54" s="335" t="s">
        <v>195</v>
      </c>
      <c r="N54" s="101"/>
      <c r="O54" s="95"/>
      <c r="P54" s="94"/>
      <c r="Q54" s="95"/>
      <c r="R54" s="102"/>
      <c r="S54" s="56"/>
      <c r="T54" s="103"/>
      <c r="U54" s="87"/>
      <c r="V54" s="87"/>
      <c r="W54" s="87"/>
      <c r="X54" s="87"/>
      <c r="Y54" s="88" t="s">
        <v>75</v>
      </c>
    </row>
    <row r="55" spans="1:25" ht="15.75">
      <c r="A55" s="80" t="s">
        <v>65</v>
      </c>
      <c r="B55" s="81" t="s">
        <v>67</v>
      </c>
      <c r="C55" s="82" t="s">
        <v>69</v>
      </c>
      <c r="D55" s="83" t="s">
        <v>71</v>
      </c>
      <c r="E55" s="84" t="s">
        <v>73</v>
      </c>
      <c r="H55" s="233" t="s">
        <v>165</v>
      </c>
      <c r="I55" s="95"/>
      <c r="J55" s="95" t="s">
        <v>332</v>
      </c>
      <c r="K55" s="95"/>
      <c r="L55" s="102"/>
      <c r="M55" s="335" t="s">
        <v>195</v>
      </c>
      <c r="N55" s="233" t="s">
        <v>169</v>
      </c>
      <c r="O55" s="95"/>
      <c r="P55" s="95" t="s">
        <v>162</v>
      </c>
      <c r="Q55" s="95"/>
      <c r="R55" s="102"/>
      <c r="S55" s="56"/>
      <c r="T55" s="80" t="s">
        <v>65</v>
      </c>
      <c r="U55" s="81" t="s">
        <v>67</v>
      </c>
      <c r="V55" s="82" t="s">
        <v>69</v>
      </c>
      <c r="W55" s="83" t="s">
        <v>71</v>
      </c>
      <c r="X55" s="84" t="s">
        <v>73</v>
      </c>
    </row>
    <row r="56" spans="1:25" ht="15.75">
      <c r="A56" s="86">
        <f>IF(I56=1,F56,0)</f>
        <v>0</v>
      </c>
      <c r="B56" s="86">
        <f>IF(I56=3,F56,0)</f>
        <v>10</v>
      </c>
      <c r="C56" s="86">
        <f>IF(I56=4,F56,0)</f>
        <v>0</v>
      </c>
      <c r="D56" s="86">
        <f>IF(I56=5,F56,0)</f>
        <v>0</v>
      </c>
      <c r="E56" s="86">
        <f>IF(I56=6,F56,0)</f>
        <v>0</v>
      </c>
      <c r="F56" s="90">
        <v>10</v>
      </c>
      <c r="H56" s="111">
        <v>1</v>
      </c>
      <c r="I56" s="85">
        <v>3</v>
      </c>
      <c r="J56" s="94" t="str">
        <f>LOOKUP(I56,Name!A$2:B1949)</f>
        <v>Birchfield Harriers</v>
      </c>
      <c r="K56" s="7">
        <v>97</v>
      </c>
      <c r="L56" s="102"/>
      <c r="M56" s="335" t="s">
        <v>195</v>
      </c>
      <c r="N56" s="93">
        <v>1</v>
      </c>
      <c r="O56" s="85">
        <v>607</v>
      </c>
      <c r="P56" s="94" t="str">
        <f>LOOKUP(O56,Name!A$2:B1949)</f>
        <v>Jack Talbot</v>
      </c>
      <c r="Q56" s="85">
        <v>7.09</v>
      </c>
      <c r="R56" s="102"/>
      <c r="S56" s="56"/>
      <c r="T56" s="89">
        <f>IF(INT(O56/100)=1,Y56,0)</f>
        <v>0</v>
      </c>
      <c r="U56" s="89">
        <f>IF(INT(O56/100)=3,Y56,0)</f>
        <v>0</v>
      </c>
      <c r="V56" s="89">
        <f>IF(INT(O56/100)=4,Y56,0)</f>
        <v>0</v>
      </c>
      <c r="W56" s="89">
        <f>IF(INT(O56/100)=5,Y56,0)</f>
        <v>0</v>
      </c>
      <c r="X56" s="89">
        <f>IF(INT(O56/100)=6,Y56,0)</f>
        <v>10</v>
      </c>
      <c r="Y56" s="78">
        <v>10</v>
      </c>
    </row>
    <row r="57" spans="1:25" ht="15.75">
      <c r="A57" s="86">
        <f>IF(I57=1,F57,0)</f>
        <v>0</v>
      </c>
      <c r="B57" s="86">
        <f>IF(I57=3,F57,0)</f>
        <v>0</v>
      </c>
      <c r="C57" s="86">
        <f>IF(I57=4,F57,0)</f>
        <v>0</v>
      </c>
      <c r="D57" s="86">
        <f>IF(I57=5,F57,0)</f>
        <v>0</v>
      </c>
      <c r="E57" s="86">
        <f>IF(I57=6,F57,0)</f>
        <v>8</v>
      </c>
      <c r="F57" s="90">
        <v>8</v>
      </c>
      <c r="H57" s="111">
        <v>2</v>
      </c>
      <c r="I57" s="85">
        <v>6</v>
      </c>
      <c r="J57" s="94" t="str">
        <f>LOOKUP(I57,Name!A$2:B1950)</f>
        <v>Solihull &amp; Small Heath</v>
      </c>
      <c r="K57" s="7">
        <v>98.6</v>
      </c>
      <c r="L57" s="102"/>
      <c r="M57" s="335" t="s">
        <v>195</v>
      </c>
      <c r="N57" s="93">
        <v>2</v>
      </c>
      <c r="O57" s="85"/>
      <c r="P57" s="94" t="e">
        <f>LOOKUP(O57,Name!A$2:B1950)</f>
        <v>#N/A</v>
      </c>
      <c r="Q57" s="85"/>
      <c r="R57" s="102"/>
      <c r="S57" s="56"/>
      <c r="T57" s="89">
        <f>IF(INT(O57/100)=1,Y57,0)</f>
        <v>0</v>
      </c>
      <c r="U57" s="89">
        <f>IF(INT(O57/100)=3,Y57,0)</f>
        <v>0</v>
      </c>
      <c r="V57" s="89">
        <f>IF(INT(O57/100)=4,Y57,0)</f>
        <v>0</v>
      </c>
      <c r="W57" s="89">
        <f>IF(INT(O57/100)=5,Y57,0)</f>
        <v>0</v>
      </c>
      <c r="X57" s="89">
        <f>IF(INT(O57/100)=6,Y57,0)</f>
        <v>0</v>
      </c>
      <c r="Y57" s="78">
        <v>8</v>
      </c>
    </row>
    <row r="58" spans="1:25" ht="15.75">
      <c r="A58" s="86">
        <f>IF(I58=1,F58,0)</f>
        <v>6</v>
      </c>
      <c r="B58" s="86">
        <f>IF(I58=3,F58,0)</f>
        <v>0</v>
      </c>
      <c r="C58" s="86">
        <f>IF(I58=4,F58,0)</f>
        <v>0</v>
      </c>
      <c r="D58" s="86">
        <f>IF(I58=5,F58,0)</f>
        <v>0</v>
      </c>
      <c r="E58" s="86">
        <f>IF(I58=6,F58,0)</f>
        <v>0</v>
      </c>
      <c r="F58" s="90">
        <v>6</v>
      </c>
      <c r="H58" s="111">
        <v>3</v>
      </c>
      <c r="I58" s="85">
        <v>1</v>
      </c>
      <c r="J58" s="94" t="str">
        <f>LOOKUP(I58,Name!A$2:B1951)</f>
        <v>Royal Sutton Coldfield</v>
      </c>
      <c r="K58" s="85">
        <v>104.2</v>
      </c>
      <c r="L58" s="102"/>
      <c r="M58" s="335" t="s">
        <v>195</v>
      </c>
      <c r="N58" s="93">
        <v>3</v>
      </c>
      <c r="O58" s="85"/>
      <c r="P58" s="94" t="e">
        <f>LOOKUP(O58,Name!A$2:B1951)</f>
        <v>#N/A</v>
      </c>
      <c r="Q58" s="85"/>
      <c r="R58" s="102"/>
      <c r="S58" s="56"/>
      <c r="T58" s="89">
        <f>IF(INT(O58/100)=1,Y58,0)</f>
        <v>0</v>
      </c>
      <c r="U58" s="89">
        <f>IF(INT(O58/100)=3,Y58,0)</f>
        <v>0</v>
      </c>
      <c r="V58" s="89">
        <f>IF(INT(O58/100)=4,Y58,0)</f>
        <v>0</v>
      </c>
      <c r="W58" s="89">
        <f>IF(INT(O58/100)=5,Y58,0)</f>
        <v>0</v>
      </c>
      <c r="X58" s="89">
        <f>IF(INT(O58/100)=6,Y58,0)</f>
        <v>0</v>
      </c>
      <c r="Y58" s="78">
        <v>6</v>
      </c>
    </row>
    <row r="59" spans="1:25" ht="15.75">
      <c r="A59" s="86">
        <f>IF(I59=1,F59,0)</f>
        <v>0</v>
      </c>
      <c r="B59" s="86">
        <f>IF(I59=3,F59,0)</f>
        <v>0</v>
      </c>
      <c r="C59" s="86">
        <f>IF(I59=4,F59,0)</f>
        <v>0</v>
      </c>
      <c r="D59" s="86">
        <f>IF(I59=5,F59,0)</f>
        <v>0</v>
      </c>
      <c r="E59" s="86">
        <f>IF(I59=6,F59,0)</f>
        <v>0</v>
      </c>
      <c r="F59" s="90">
        <v>4</v>
      </c>
      <c r="H59" s="111">
        <v>4</v>
      </c>
      <c r="I59" s="85"/>
      <c r="J59" s="94" t="e">
        <f>LOOKUP(I59,Name!A$2:B1952)</f>
        <v>#N/A</v>
      </c>
      <c r="K59" s="85"/>
      <c r="L59" s="102"/>
      <c r="M59" s="335" t="s">
        <v>195</v>
      </c>
      <c r="N59" s="93">
        <v>4</v>
      </c>
      <c r="O59" s="85"/>
      <c r="P59" s="94" t="e">
        <f>LOOKUP(O59,Name!A$2:B1952)</f>
        <v>#N/A</v>
      </c>
      <c r="Q59" s="85"/>
      <c r="R59" s="102"/>
      <c r="S59" s="56"/>
      <c r="T59" s="89">
        <f>IF(INT(O59/100)=1,Y59,0)</f>
        <v>0</v>
      </c>
      <c r="U59" s="89">
        <f>IF(INT(O59/100)=3,Y59,0)</f>
        <v>0</v>
      </c>
      <c r="V59" s="89">
        <f>IF(INT(O59/100)=4,Y59,0)</f>
        <v>0</v>
      </c>
      <c r="W59" s="89">
        <f>IF(INT(O59/100)=5,Y59,0)</f>
        <v>0</v>
      </c>
      <c r="X59" s="89">
        <f>IF(INT(O59/100)=6,Y59,0)</f>
        <v>0</v>
      </c>
      <c r="Y59" s="78">
        <v>4</v>
      </c>
    </row>
    <row r="60" spans="1:25" ht="16.5" thickBot="1">
      <c r="A60" s="86">
        <f>IF(I60=1,F60,0)</f>
        <v>0</v>
      </c>
      <c r="B60" s="86">
        <f>IF(I60=3,F60,0)</f>
        <v>0</v>
      </c>
      <c r="C60" s="86">
        <f>IF(I60=4,F60,0)</f>
        <v>0</v>
      </c>
      <c r="D60" s="86">
        <f>IF(I60=5,F60,0)</f>
        <v>0</v>
      </c>
      <c r="E60" s="86">
        <f>IF(I60=6,F60,0)</f>
        <v>0</v>
      </c>
      <c r="F60" s="90">
        <v>2</v>
      </c>
      <c r="H60" s="113">
        <v>5</v>
      </c>
      <c r="I60" s="98"/>
      <c r="J60" s="99" t="e">
        <f>LOOKUP(I60,Name!A$2:B1953)</f>
        <v>#N/A</v>
      </c>
      <c r="K60" s="98"/>
      <c r="L60" s="107"/>
      <c r="M60" s="335" t="s">
        <v>195</v>
      </c>
      <c r="N60" s="97">
        <v>5</v>
      </c>
      <c r="O60" s="98"/>
      <c r="P60" s="99" t="e">
        <f>LOOKUP(O60,Name!A$2:B1953)</f>
        <v>#N/A</v>
      </c>
      <c r="Q60" s="98"/>
      <c r="R60" s="107"/>
      <c r="S60" s="56"/>
      <c r="T60" s="89">
        <f>IF(INT(O60/100)=1,Y60,0)</f>
        <v>0</v>
      </c>
      <c r="U60" s="89">
        <f>IF(INT(O60/100)=3,Y60,0)</f>
        <v>0</v>
      </c>
      <c r="V60" s="89">
        <f>IF(INT(O60/100)=4,Y60,0)</f>
        <v>0</v>
      </c>
      <c r="W60" s="89">
        <f>IF(INT(O60/100)=5,Y60,0)</f>
        <v>0</v>
      </c>
      <c r="X60" s="89">
        <f>IF(INT(O60/100)=6,Y60,0)</f>
        <v>0</v>
      </c>
      <c r="Y60" s="78">
        <v>2</v>
      </c>
    </row>
    <row r="61" spans="1:25" ht="16.5" thickBot="1">
      <c r="A61" s="87"/>
      <c r="B61" s="87"/>
      <c r="C61" s="87"/>
      <c r="D61" s="87"/>
      <c r="E61" s="87"/>
      <c r="F61" s="88" t="s">
        <v>75</v>
      </c>
      <c r="H61" s="79"/>
      <c r="I61" s="79"/>
      <c r="J61" s="91"/>
      <c r="K61" s="79"/>
      <c r="L61" s="91"/>
      <c r="M61" s="335" t="s">
        <v>195</v>
      </c>
      <c r="N61" s="79"/>
      <c r="O61" s="79"/>
      <c r="P61" s="91"/>
      <c r="Q61" s="79"/>
      <c r="R61" s="91"/>
      <c r="T61" s="87"/>
      <c r="U61" s="87"/>
      <c r="V61" s="87"/>
      <c r="W61" s="87"/>
      <c r="X61" s="87"/>
      <c r="Y61" s="88" t="s">
        <v>75</v>
      </c>
    </row>
    <row r="62" spans="1:25" ht="15.75">
      <c r="A62" s="80" t="s">
        <v>65</v>
      </c>
      <c r="B62" s="81" t="s">
        <v>67</v>
      </c>
      <c r="C62" s="82" t="s">
        <v>69</v>
      </c>
      <c r="D62" s="83" t="s">
        <v>71</v>
      </c>
      <c r="E62" s="84" t="s">
        <v>73</v>
      </c>
      <c r="H62" s="232" t="s">
        <v>166</v>
      </c>
      <c r="I62" s="108"/>
      <c r="J62" s="92" t="s">
        <v>129</v>
      </c>
      <c r="K62" s="92"/>
      <c r="L62" s="104"/>
      <c r="M62" s="335" t="s">
        <v>195</v>
      </c>
      <c r="N62" s="232" t="s">
        <v>167</v>
      </c>
      <c r="O62" s="108"/>
      <c r="P62" s="92" t="s">
        <v>130</v>
      </c>
      <c r="Q62" s="92"/>
      <c r="R62" s="104"/>
      <c r="S62" s="56"/>
      <c r="T62" s="80" t="s">
        <v>65</v>
      </c>
      <c r="U62" s="81" t="s">
        <v>67</v>
      </c>
      <c r="V62" s="82" t="s">
        <v>69</v>
      </c>
      <c r="W62" s="83" t="s">
        <v>71</v>
      </c>
      <c r="X62" s="84" t="s">
        <v>73</v>
      </c>
    </row>
    <row r="63" spans="1:25" ht="15.75">
      <c r="A63" s="89">
        <f>IF(INT(I63/100)=1,F63,0)</f>
        <v>0</v>
      </c>
      <c r="B63" s="89">
        <f>IF(INT(I63/100)=3,F63,0)</f>
        <v>0</v>
      </c>
      <c r="C63" s="89">
        <f>IF(INT(I63/100)=4,F63,0)</f>
        <v>0</v>
      </c>
      <c r="D63" s="89">
        <f>IF(INT(I63/100)=5,F63,0)</f>
        <v>0</v>
      </c>
      <c r="E63" s="89">
        <f>IF(INT(I63/100)=6,F63,0)</f>
        <v>10</v>
      </c>
      <c r="F63" s="78">
        <v>10</v>
      </c>
      <c r="H63" s="93">
        <v>1</v>
      </c>
      <c r="I63" s="85">
        <v>605</v>
      </c>
      <c r="J63" s="94" t="str">
        <f>LOOKUP(I63,Name!A$2:B1949)</f>
        <v>Scott Johns</v>
      </c>
      <c r="K63" s="85">
        <v>78</v>
      </c>
      <c r="L63" s="102"/>
      <c r="M63" s="335" t="s">
        <v>195</v>
      </c>
      <c r="N63" s="93">
        <v>1</v>
      </c>
      <c r="O63" s="85">
        <v>604</v>
      </c>
      <c r="P63" s="94" t="str">
        <f>LOOKUP(O63,Name!A$2:B1956)</f>
        <v>Kane Endley</v>
      </c>
      <c r="Q63" s="85">
        <v>77</v>
      </c>
      <c r="R63" s="102"/>
      <c r="S63" s="56"/>
      <c r="T63" s="89">
        <f>IF(INT(O63/100)=1,Y63,0)</f>
        <v>0</v>
      </c>
      <c r="U63" s="89">
        <f>IF(INT(O63/100)=3,Y63,0)</f>
        <v>0</v>
      </c>
      <c r="V63" s="89">
        <f>IF(INT(O63/100)=4,Y63,0)</f>
        <v>0</v>
      </c>
      <c r="W63" s="89">
        <f>IF(INT(O63/100)=5,Y63,0)</f>
        <v>0</v>
      </c>
      <c r="X63" s="89">
        <f>IF(INT(O63/100)=6,Y63,0)</f>
        <v>10</v>
      </c>
      <c r="Y63" s="78">
        <v>10</v>
      </c>
    </row>
    <row r="64" spans="1:25" ht="15.75">
      <c r="A64" s="89">
        <f>IF(INT(I64/100)=1,F64,0)</f>
        <v>0</v>
      </c>
      <c r="B64" s="89">
        <f>IF(INT(I64/100)=3,F64,0)</f>
        <v>0</v>
      </c>
      <c r="C64" s="89">
        <f>IF(INT(I64/100)=4,F64,0)</f>
        <v>0</v>
      </c>
      <c r="D64" s="89">
        <f>IF(INT(I64/100)=5,F64,0)</f>
        <v>8</v>
      </c>
      <c r="E64" s="89">
        <f>IF(INT(I64/100)=6,F64,0)</f>
        <v>0</v>
      </c>
      <c r="F64" s="78">
        <v>8</v>
      </c>
      <c r="H64" s="93">
        <v>2</v>
      </c>
      <c r="I64" s="85">
        <v>560</v>
      </c>
      <c r="J64" s="94" t="str">
        <f>LOOKUP(I64,Name!A$2:B1950)</f>
        <v>Oliver Barnard</v>
      </c>
      <c r="K64" s="85">
        <v>70</v>
      </c>
      <c r="L64" s="102"/>
      <c r="M64" s="335" t="s">
        <v>195</v>
      </c>
      <c r="N64" s="93">
        <v>2</v>
      </c>
      <c r="O64" s="85">
        <v>400</v>
      </c>
      <c r="P64" s="94" t="str">
        <f>LOOKUP(O64,Name!A$2:B1957)</f>
        <v>Tomos Jones</v>
      </c>
      <c r="Q64" s="85">
        <v>56</v>
      </c>
      <c r="R64" s="102"/>
      <c r="S64" s="56"/>
      <c r="T64" s="89">
        <f>IF(INT(O64/100)=1,Y64,0)</f>
        <v>0</v>
      </c>
      <c r="U64" s="89">
        <f>IF(INT(O64/100)=3,Y64,0)</f>
        <v>0</v>
      </c>
      <c r="V64" s="89">
        <f>IF(INT(O64/100)=4,Y64,0)</f>
        <v>8</v>
      </c>
      <c r="W64" s="89">
        <f>IF(INT(O64/100)=5,Y64,0)</f>
        <v>0</v>
      </c>
      <c r="X64" s="89">
        <f>IF(INT(O64/100)=6,Y64,0)</f>
        <v>0</v>
      </c>
      <c r="Y64" s="78">
        <v>8</v>
      </c>
    </row>
    <row r="65" spans="1:25" ht="15.75">
      <c r="A65" s="89">
        <f>IF(INT(I65/100)=1,F65,0)</f>
        <v>0</v>
      </c>
      <c r="B65" s="89">
        <f>IF(INT(I65/100)=3,F65,0)</f>
        <v>0</v>
      </c>
      <c r="C65" s="89">
        <f>IF(INT(I65/100)=4,F65,0)</f>
        <v>6</v>
      </c>
      <c r="D65" s="89">
        <f>IF(INT(I65/100)=5,F65,0)</f>
        <v>0</v>
      </c>
      <c r="E65" s="89">
        <f>IF(INT(I65/100)=6,F65,0)</f>
        <v>0</v>
      </c>
      <c r="F65" s="78">
        <v>6</v>
      </c>
      <c r="H65" s="93">
        <v>3</v>
      </c>
      <c r="I65" s="85">
        <v>402</v>
      </c>
      <c r="J65" s="94" t="str">
        <f>LOOKUP(I65,Name!A$2:B1951)</f>
        <v>Joshua Starkie</v>
      </c>
      <c r="K65" s="85">
        <v>66</v>
      </c>
      <c r="L65" s="102"/>
      <c r="M65" s="335" t="s">
        <v>195</v>
      </c>
      <c r="N65" s="93">
        <v>3</v>
      </c>
      <c r="O65" s="85"/>
      <c r="P65" s="94" t="e">
        <f>LOOKUP(O65,Name!A$2:B1958)</f>
        <v>#N/A</v>
      </c>
      <c r="Q65" s="85"/>
      <c r="R65" s="102"/>
      <c r="S65" s="56"/>
      <c r="T65" s="89">
        <f>IF(INT(O65/100)=1,Y65,0)</f>
        <v>0</v>
      </c>
      <c r="U65" s="89">
        <f>IF(INT(O65/100)=3,Y65,0)</f>
        <v>0</v>
      </c>
      <c r="V65" s="89">
        <f>IF(INT(O65/100)=4,Y65,0)</f>
        <v>0</v>
      </c>
      <c r="W65" s="89">
        <f>IF(INT(O65/100)=5,Y65,0)</f>
        <v>0</v>
      </c>
      <c r="X65" s="89">
        <f>IF(INT(O65/100)=6,Y65,0)</f>
        <v>0</v>
      </c>
      <c r="Y65" s="78">
        <v>6</v>
      </c>
    </row>
    <row r="66" spans="1:25" ht="15.75">
      <c r="A66" s="89">
        <f>IF(INT(I66/100)=1,F66,0)</f>
        <v>4</v>
      </c>
      <c r="B66" s="89">
        <f>IF(INT(I66/100)=3,F66,0)</f>
        <v>0</v>
      </c>
      <c r="C66" s="89">
        <f>IF(INT(I66/100)=4,F66,0)</f>
        <v>0</v>
      </c>
      <c r="D66" s="89">
        <f>IF(INT(I66/100)=5,F66,0)</f>
        <v>0</v>
      </c>
      <c r="E66" s="89">
        <f>IF(INT(I66/100)=6,F66,0)</f>
        <v>0</v>
      </c>
      <c r="F66" s="78">
        <v>4</v>
      </c>
      <c r="H66" s="93">
        <v>4</v>
      </c>
      <c r="I66" s="85">
        <v>154</v>
      </c>
      <c r="J66" s="94" t="str">
        <f>LOOKUP(I66,Name!A$2:B1952)</f>
        <v>Connor Race</v>
      </c>
      <c r="K66" s="85">
        <v>59</v>
      </c>
      <c r="L66" s="102"/>
      <c r="M66" s="335" t="s">
        <v>195</v>
      </c>
      <c r="N66" s="93">
        <v>4</v>
      </c>
      <c r="O66" s="85"/>
      <c r="P66" s="94" t="e">
        <f>LOOKUP(O66,Name!A$2:B1959)</f>
        <v>#N/A</v>
      </c>
      <c r="Q66" s="85"/>
      <c r="R66" s="102"/>
      <c r="S66" s="56"/>
      <c r="T66" s="89">
        <f>IF(INT(O66/100)=1,Y66,0)</f>
        <v>0</v>
      </c>
      <c r="U66" s="89">
        <f>IF(INT(O66/100)=3,Y66,0)</f>
        <v>0</v>
      </c>
      <c r="V66" s="89">
        <f>IF(INT(O66/100)=4,Y66,0)</f>
        <v>0</v>
      </c>
      <c r="W66" s="89">
        <f>IF(INT(O66/100)=5,Y66,0)</f>
        <v>0</v>
      </c>
      <c r="X66" s="89">
        <f>IF(INT(O66/100)=6,Y66,0)</f>
        <v>0</v>
      </c>
      <c r="Y66" s="78">
        <v>4</v>
      </c>
    </row>
    <row r="67" spans="1:25" ht="15.75">
      <c r="A67" s="89">
        <f>IF(INT(I67/100)=1,F67,0)</f>
        <v>0</v>
      </c>
      <c r="B67" s="89">
        <f>IF(INT(I67/100)=3,F67,0)</f>
        <v>2</v>
      </c>
      <c r="C67" s="89">
        <f>IF(INT(I67/100)=4,F67,0)</f>
        <v>0</v>
      </c>
      <c r="D67" s="89">
        <f>IF(INT(I67/100)=5,F67,0)</f>
        <v>0</v>
      </c>
      <c r="E67" s="89">
        <f>IF(INT(I67/100)=6,F67,0)</f>
        <v>0</v>
      </c>
      <c r="F67" s="78">
        <v>2</v>
      </c>
      <c r="H67" s="93">
        <v>5</v>
      </c>
      <c r="I67" s="85">
        <v>359</v>
      </c>
      <c r="J67" s="94" t="str">
        <f>LOOKUP(I67,Name!A$2:B1953)</f>
        <v>Remi Isaac</v>
      </c>
      <c r="K67" s="85">
        <v>56</v>
      </c>
      <c r="L67" s="102"/>
      <c r="M67" s="335" t="s">
        <v>195</v>
      </c>
      <c r="N67" s="93">
        <v>5</v>
      </c>
      <c r="O67" s="85"/>
      <c r="P67" s="94" t="e">
        <f>LOOKUP(O67,Name!A$2:B1960)</f>
        <v>#N/A</v>
      </c>
      <c r="Q67" s="85"/>
      <c r="R67" s="102"/>
      <c r="S67" s="56"/>
      <c r="T67" s="89">
        <f>IF(INT(O67/100)=1,Y67,0)</f>
        <v>0</v>
      </c>
      <c r="U67" s="89">
        <f>IF(INT(O67/100)=3,Y67,0)</f>
        <v>0</v>
      </c>
      <c r="V67" s="89">
        <f>IF(INT(O67/100)=4,Y67,0)</f>
        <v>0</v>
      </c>
      <c r="W67" s="89">
        <f>IF(INT(O67/100)=5,Y67,0)</f>
        <v>0</v>
      </c>
      <c r="X67" s="89">
        <f>IF(INT(O67/100)=6,Y67,0)</f>
        <v>0</v>
      </c>
      <c r="Y67" s="78">
        <v>2</v>
      </c>
    </row>
    <row r="68" spans="1:25" ht="16.5" thickBot="1">
      <c r="A68" s="87"/>
      <c r="B68" s="87"/>
      <c r="C68" s="87"/>
      <c r="D68" s="87"/>
      <c r="E68" s="87"/>
      <c r="F68" s="88" t="s">
        <v>75</v>
      </c>
      <c r="H68" s="105"/>
      <c r="I68" s="106"/>
      <c r="J68" s="99"/>
      <c r="K68" s="99"/>
      <c r="L68" s="107"/>
      <c r="M68" s="335" t="s">
        <v>195</v>
      </c>
      <c r="N68" s="105"/>
      <c r="O68" s="106"/>
      <c r="P68" s="99"/>
      <c r="Q68" s="99"/>
      <c r="R68" s="107"/>
      <c r="S68" s="56"/>
      <c r="T68" s="87"/>
      <c r="U68" s="87"/>
      <c r="V68" s="87"/>
      <c r="W68" s="87"/>
      <c r="X68" s="87"/>
      <c r="Y68" s="88" t="s">
        <v>75</v>
      </c>
    </row>
  </sheetData>
  <sortState ref="O1:Q5">
    <sortCondition descending="1" ref="Q1:Q5"/>
  </sortState>
  <mergeCells count="1">
    <mergeCell ref="H1:L1"/>
  </mergeCells>
  <phoneticPr fontId="47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8"/>
  <sheetViews>
    <sheetView topLeftCell="E56" workbookViewId="0">
      <selection activeCell="R68" sqref="H1:R68"/>
    </sheetView>
  </sheetViews>
  <sheetFormatPr defaultRowHeight="15"/>
  <cols>
    <col min="1" max="5" width="6.42578125" style="3" customWidth="1"/>
    <col min="6" max="6" width="6.42578125" style="55" customWidth="1"/>
    <col min="7" max="7" width="2.5703125" style="55" customWidth="1"/>
    <col min="8" max="8" width="5.5703125" style="55" customWidth="1"/>
    <col min="9" max="9" width="6.28515625" style="55" customWidth="1"/>
    <col min="10" max="10" width="23.28515625" style="55" customWidth="1"/>
    <col min="11" max="11" width="8" style="55" customWidth="1"/>
    <col min="12" max="12" width="4.5703125" style="55" customWidth="1"/>
    <col min="13" max="13" width="4.5703125" style="3" customWidth="1"/>
    <col min="14" max="14" width="6" style="55" customWidth="1"/>
    <col min="15" max="15" width="6.7109375" style="55" customWidth="1"/>
    <col min="16" max="16" width="24" style="3" customWidth="1"/>
    <col min="17" max="17" width="8.85546875" style="3" customWidth="1"/>
    <col min="18" max="18" width="3.85546875" style="3" customWidth="1"/>
    <col min="19" max="19" width="4.5703125" style="10" customWidth="1"/>
    <col min="20" max="24" width="5.7109375" style="3" customWidth="1"/>
    <col min="25" max="25" width="5.7109375" style="55" customWidth="1"/>
    <col min="26" max="16384" width="9.140625" style="3"/>
  </cols>
  <sheetData>
    <row r="1" spans="1:25" ht="16.5" thickBot="1">
      <c r="A1" s="80" t="s">
        <v>65</v>
      </c>
      <c r="B1" s="81" t="s">
        <v>67</v>
      </c>
      <c r="C1" s="82" t="s">
        <v>69</v>
      </c>
      <c r="D1" s="83" t="s">
        <v>71</v>
      </c>
      <c r="E1" s="84" t="s">
        <v>73</v>
      </c>
      <c r="F1" s="252" t="s">
        <v>176</v>
      </c>
      <c r="H1" s="787" t="s">
        <v>99</v>
      </c>
      <c r="I1" s="788"/>
      <c r="J1" s="788"/>
      <c r="K1" s="788"/>
      <c r="L1" s="789"/>
      <c r="M1" s="243" t="s">
        <v>176</v>
      </c>
      <c r="N1" s="237" t="s">
        <v>291</v>
      </c>
      <c r="O1" s="253">
        <v>3</v>
      </c>
      <c r="P1" s="119" t="str">
        <f>LOOKUP(O1,Name!A$2:B1896)</f>
        <v>Birchfield Harriers</v>
      </c>
      <c r="Q1" s="253">
        <f>B$4</f>
        <v>148</v>
      </c>
      <c r="R1" s="239"/>
      <c r="S1" s="124"/>
    </row>
    <row r="2" spans="1:25" ht="16.5" thickBot="1">
      <c r="A2" s="55">
        <f>SUM(A6:A68)</f>
        <v>40</v>
      </c>
      <c r="B2" s="55">
        <f>SUM(B6:B68)</f>
        <v>74</v>
      </c>
      <c r="C2" s="55">
        <f>SUM(C6:C68)</f>
        <v>38</v>
      </c>
      <c r="D2" s="55">
        <f>SUM(D6:D68)</f>
        <v>52</v>
      </c>
      <c r="E2" s="55">
        <f>SUM(E6:E68)</f>
        <v>62</v>
      </c>
      <c r="F2" s="216" t="s">
        <v>97</v>
      </c>
      <c r="H2" s="237"/>
      <c r="I2" s="238"/>
      <c r="J2" s="238"/>
      <c r="K2" s="238"/>
      <c r="L2" s="239"/>
      <c r="M2" s="243" t="s">
        <v>176</v>
      </c>
      <c r="N2" s="237" t="s">
        <v>294</v>
      </c>
      <c r="O2" s="253">
        <v>6</v>
      </c>
      <c r="P2" s="119" t="str">
        <f>LOOKUP(O2,Name!A$2:B1899)</f>
        <v>Solihull &amp; Small Heath</v>
      </c>
      <c r="Q2" s="253">
        <f>E$4</f>
        <v>114</v>
      </c>
      <c r="R2" s="239"/>
      <c r="S2" s="124"/>
    </row>
    <row r="3" spans="1:25" ht="16.5" thickBot="1">
      <c r="A3" s="55">
        <f>SUM(T6:T68)</f>
        <v>62</v>
      </c>
      <c r="B3" s="55">
        <f>SUM(U6:U68)</f>
        <v>74</v>
      </c>
      <c r="C3" s="55">
        <f>SUM(V6:V68)</f>
        <v>38</v>
      </c>
      <c r="D3" s="55">
        <f>SUM(W6:W68)</f>
        <v>30</v>
      </c>
      <c r="E3" s="55">
        <f>SUM(X6:X68)</f>
        <v>52</v>
      </c>
      <c r="F3" s="216" t="s">
        <v>159</v>
      </c>
      <c r="H3" s="254"/>
      <c r="I3" s="255"/>
      <c r="J3" s="255" t="s">
        <v>349</v>
      </c>
      <c r="K3" s="255"/>
      <c r="L3" s="256"/>
      <c r="M3" s="243" t="s">
        <v>176</v>
      </c>
      <c r="N3" s="237" t="s">
        <v>295</v>
      </c>
      <c r="O3" s="253">
        <v>1</v>
      </c>
      <c r="P3" s="119" t="str">
        <f>LOOKUP(O3,Name!A$2:B1895)</f>
        <v>Royal Sutton Coldfield</v>
      </c>
      <c r="Q3" s="253">
        <f>A$4</f>
        <v>102</v>
      </c>
      <c r="R3" s="239"/>
      <c r="S3" s="124"/>
    </row>
    <row r="4" spans="1:25" ht="16.5" thickBot="1">
      <c r="A4" s="252">
        <f>A2+A3</f>
        <v>102</v>
      </c>
      <c r="B4" s="252">
        <f>B2+B3</f>
        <v>148</v>
      </c>
      <c r="C4" s="252">
        <f>C2+C3</f>
        <v>76</v>
      </c>
      <c r="D4" s="252">
        <f>D2+D3</f>
        <v>82</v>
      </c>
      <c r="E4" s="252">
        <f>E2+E3</f>
        <v>114</v>
      </c>
      <c r="F4" s="252" t="s">
        <v>98</v>
      </c>
      <c r="H4" s="237"/>
      <c r="I4" s="238"/>
      <c r="J4" s="238" t="s">
        <v>100</v>
      </c>
      <c r="K4" s="238"/>
      <c r="L4" s="239"/>
      <c r="M4" s="243" t="s">
        <v>176</v>
      </c>
      <c r="N4" s="237" t="s">
        <v>292</v>
      </c>
      <c r="O4" s="253">
        <v>5</v>
      </c>
      <c r="P4" s="119" t="str">
        <f>LOOKUP(O4,Name!A$2:B1898)</f>
        <v>Tamworth AC</v>
      </c>
      <c r="Q4" s="253">
        <f>D$4</f>
        <v>82</v>
      </c>
      <c r="R4" s="239"/>
      <c r="S4" s="124"/>
    </row>
    <row r="5" spans="1:25" ht="16.5" thickBot="1">
      <c r="H5" s="240"/>
      <c r="I5" s="241"/>
      <c r="J5" s="241"/>
      <c r="K5" s="241"/>
      <c r="L5" s="242"/>
      <c r="M5" s="243" t="s">
        <v>176</v>
      </c>
      <c r="N5" s="237" t="s">
        <v>293</v>
      </c>
      <c r="O5" s="253">
        <v>4</v>
      </c>
      <c r="P5" s="119" t="str">
        <f>LOOKUP(O5,Name!A$2:B1897)</f>
        <v>Halesowen C&amp;AC</v>
      </c>
      <c r="Q5" s="253">
        <f>C$4</f>
        <v>76</v>
      </c>
      <c r="R5" s="239"/>
      <c r="S5" s="124"/>
    </row>
    <row r="6" spans="1:25" ht="16.5" thickBot="1">
      <c r="A6" s="80" t="s">
        <v>65</v>
      </c>
      <c r="B6" s="81" t="s">
        <v>67</v>
      </c>
      <c r="C6" s="82" t="s">
        <v>69</v>
      </c>
      <c r="D6" s="83" t="s">
        <v>71</v>
      </c>
      <c r="E6" s="84" t="s">
        <v>73</v>
      </c>
      <c r="F6" s="55" t="s">
        <v>97</v>
      </c>
      <c r="H6" s="232" t="s">
        <v>177</v>
      </c>
      <c r="I6" s="209"/>
      <c r="J6" s="207" t="s">
        <v>74</v>
      </c>
      <c r="K6" s="207"/>
      <c r="L6" s="213"/>
      <c r="M6" s="243" t="s">
        <v>176</v>
      </c>
      <c r="N6" s="232" t="s">
        <v>193</v>
      </c>
      <c r="O6" s="218"/>
      <c r="P6" s="207" t="s">
        <v>95</v>
      </c>
      <c r="Q6" s="207"/>
      <c r="R6" s="213"/>
      <c r="S6" s="56"/>
      <c r="T6" s="80" t="s">
        <v>65</v>
      </c>
      <c r="U6" s="81" t="s">
        <v>67</v>
      </c>
      <c r="V6" s="82" t="s">
        <v>69</v>
      </c>
      <c r="W6" s="83" t="s">
        <v>71</v>
      </c>
      <c r="X6" s="84" t="s">
        <v>73</v>
      </c>
    </row>
    <row r="7" spans="1:25" ht="15.75" thickBot="1">
      <c r="A7" s="86">
        <f>IF(I7=1,F7,0)</f>
        <v>0</v>
      </c>
      <c r="B7" s="86">
        <f>IF(I7=3,F7,0)</f>
        <v>0</v>
      </c>
      <c r="C7" s="86">
        <f>IF(I7=4,F7,0)</f>
        <v>0</v>
      </c>
      <c r="D7" s="86">
        <f>IF(I7=5,F7,0)</f>
        <v>0</v>
      </c>
      <c r="E7" s="86">
        <f>IF(I7=6,F7,0)</f>
        <v>10</v>
      </c>
      <c r="F7" s="90">
        <v>10</v>
      </c>
      <c r="H7" s="111">
        <v>1</v>
      </c>
      <c r="I7" s="85">
        <v>6</v>
      </c>
      <c r="J7" s="208" t="str">
        <f>LOOKUP(I7,Name!A$2:B1901)</f>
        <v>Solihull &amp; Small Heath</v>
      </c>
      <c r="K7" s="85">
        <v>81.5</v>
      </c>
      <c r="L7" s="214"/>
      <c r="M7" s="243" t="s">
        <v>176</v>
      </c>
      <c r="N7" s="93">
        <v>1</v>
      </c>
      <c r="O7" s="85">
        <v>310</v>
      </c>
      <c r="P7" s="208" t="str">
        <f>LOOKUP(O7,Name!A$2:B1900)</f>
        <v>Lauryn Walker</v>
      </c>
      <c r="Q7" s="426">
        <v>2.2599999999999998</v>
      </c>
      <c r="R7" s="214"/>
      <c r="S7" s="56"/>
      <c r="T7" s="89">
        <f>IF(INT(O7/100)=1,Y7,0)</f>
        <v>0</v>
      </c>
      <c r="U7" s="89">
        <f>IF(INT(O7/100)=3,Y7,0)</f>
        <v>10</v>
      </c>
      <c r="V7" s="89">
        <f>IF(INT(O7/100)=4,Y7,0)</f>
        <v>0</v>
      </c>
      <c r="W7" s="89">
        <f>IF(INT(O7/100)=5,Y7,0)</f>
        <v>0</v>
      </c>
      <c r="X7" s="89">
        <f>IF(INT(O7/100)=6,Y7,0)</f>
        <v>0</v>
      </c>
      <c r="Y7" s="78">
        <v>10</v>
      </c>
    </row>
    <row r="8" spans="1:25" ht="15.75" thickBot="1">
      <c r="A8" s="86">
        <f>IF(I8=1,F8,0)</f>
        <v>8</v>
      </c>
      <c r="B8" s="86">
        <f>IF(I8=3,F8,0)</f>
        <v>0</v>
      </c>
      <c r="C8" s="86">
        <f>IF(I8=4,F8,0)</f>
        <v>0</v>
      </c>
      <c r="D8" s="86">
        <f>IF(I8=5,F8,0)</f>
        <v>0</v>
      </c>
      <c r="E8" s="86">
        <f>IF(I8=6,F8,0)</f>
        <v>0</v>
      </c>
      <c r="F8" s="90">
        <v>8</v>
      </c>
      <c r="H8" s="111">
        <v>2</v>
      </c>
      <c r="I8" s="85">
        <v>1</v>
      </c>
      <c r="J8" s="208" t="str">
        <f>LOOKUP(I8,Name!A$2:B1902)</f>
        <v>Royal Sutton Coldfield</v>
      </c>
      <c r="K8" s="7">
        <v>81.599999999999994</v>
      </c>
      <c r="L8" s="214"/>
      <c r="M8" s="243" t="s">
        <v>176</v>
      </c>
      <c r="N8" s="93">
        <v>2</v>
      </c>
      <c r="O8" s="85">
        <v>134</v>
      </c>
      <c r="P8" s="208" t="str">
        <f>LOOKUP(O8,Name!A$2:B1901)</f>
        <v>Elley Criddle</v>
      </c>
      <c r="Q8" s="426">
        <v>2.2000000000000002</v>
      </c>
      <c r="R8" s="214"/>
      <c r="S8" s="56"/>
      <c r="T8" s="89">
        <f>IF(INT(O8/100)=1,Y8,0)</f>
        <v>8</v>
      </c>
      <c r="U8" s="89">
        <f>IF(INT(O8/100)=3,Y8,0)</f>
        <v>0</v>
      </c>
      <c r="V8" s="89">
        <f>IF(INT(O8/100)=4,Y8,0)</f>
        <v>0</v>
      </c>
      <c r="W8" s="89">
        <f>IF(INT(O8/100)=5,Y8,0)</f>
        <v>0</v>
      </c>
      <c r="X8" s="89">
        <f>IF(INT(O8/100)=6,Y8,0)</f>
        <v>0</v>
      </c>
      <c r="Y8" s="78">
        <v>8</v>
      </c>
    </row>
    <row r="9" spans="1:25" ht="15.75" thickBot="1">
      <c r="A9" s="86">
        <f>IF(I9=1,F9,0)</f>
        <v>0</v>
      </c>
      <c r="B9" s="86">
        <f>IF(I9=3,F9,0)</f>
        <v>0</v>
      </c>
      <c r="C9" s="86">
        <f>IF(I9=4,F9,0)</f>
        <v>0</v>
      </c>
      <c r="D9" s="86">
        <f>IF(I9=5,F9,0)</f>
        <v>6</v>
      </c>
      <c r="E9" s="86">
        <f>IF(I9=6,F9,0)</f>
        <v>0</v>
      </c>
      <c r="F9" s="90">
        <v>6</v>
      </c>
      <c r="H9" s="111">
        <v>3</v>
      </c>
      <c r="I9" s="85">
        <v>5</v>
      </c>
      <c r="J9" s="208" t="str">
        <f>LOOKUP(I9,Name!A$2:B1903)</f>
        <v>Tamworth AC</v>
      </c>
      <c r="K9" s="7">
        <v>83.4</v>
      </c>
      <c r="L9" s="214"/>
      <c r="M9" s="243" t="s">
        <v>176</v>
      </c>
      <c r="N9" s="93">
        <v>3</v>
      </c>
      <c r="O9" s="85">
        <v>652</v>
      </c>
      <c r="P9" s="208" t="str">
        <f>LOOKUP(O9,Name!A$2:B1902)</f>
        <v>Annie Stanway</v>
      </c>
      <c r="Q9" s="426">
        <v>2.02</v>
      </c>
      <c r="R9" s="214"/>
      <c r="S9" s="56"/>
      <c r="T9" s="89">
        <f>IF(INT(O9/100)=1,Y9,0)</f>
        <v>0</v>
      </c>
      <c r="U9" s="89">
        <f>IF(INT(O9/100)=3,Y9,0)</f>
        <v>0</v>
      </c>
      <c r="V9" s="89">
        <f>IF(INT(O9/100)=4,Y9,0)</f>
        <v>0</v>
      </c>
      <c r="W9" s="89">
        <f>IF(INT(O9/100)=5,Y9,0)</f>
        <v>0</v>
      </c>
      <c r="X9" s="89">
        <f>IF(INT(O9/100)=6,Y9,0)</f>
        <v>6</v>
      </c>
      <c r="Y9" s="78">
        <v>6</v>
      </c>
    </row>
    <row r="10" spans="1:25" ht="15.75" thickBot="1">
      <c r="A10" s="86">
        <f>IF(I10=1,F10,0)</f>
        <v>0</v>
      </c>
      <c r="B10" s="86">
        <f>IF(I10=3,F10,0)</f>
        <v>4</v>
      </c>
      <c r="C10" s="86">
        <f>IF(I10=4,F10,0)</f>
        <v>0</v>
      </c>
      <c r="D10" s="86">
        <f>IF(I10=5,F10,0)</f>
        <v>0</v>
      </c>
      <c r="E10" s="86">
        <f>IF(I10=6,F10,0)</f>
        <v>0</v>
      </c>
      <c r="F10" s="90">
        <v>4</v>
      </c>
      <c r="H10" s="111">
        <v>4</v>
      </c>
      <c r="I10" s="85">
        <v>3</v>
      </c>
      <c r="J10" s="208" t="str">
        <f>LOOKUP(I10,Name!A$2:B1904)</f>
        <v>Birchfield Harriers</v>
      </c>
      <c r="K10" s="85">
        <v>83.7</v>
      </c>
      <c r="L10" s="214"/>
      <c r="M10" s="243" t="s">
        <v>176</v>
      </c>
      <c r="N10" s="93">
        <v>4</v>
      </c>
      <c r="O10" s="85">
        <v>455</v>
      </c>
      <c r="P10" s="208" t="str">
        <f>LOOKUP(O10,Name!A$2:B1903)</f>
        <v>Jessica Hancock</v>
      </c>
      <c r="Q10" s="426">
        <v>1.92</v>
      </c>
      <c r="R10" s="214"/>
      <c r="S10" s="56"/>
      <c r="T10" s="89">
        <f>IF(INT(O10/100)=1,Y10,0)</f>
        <v>0</v>
      </c>
      <c r="U10" s="89">
        <f>IF(INT(O10/100)=3,Y10,0)</f>
        <v>0</v>
      </c>
      <c r="V10" s="89">
        <f>IF(INT(O10/100)=4,Y10,0)</f>
        <v>4</v>
      </c>
      <c r="W10" s="89">
        <f>IF(INT(O10/100)=5,Y10,0)</f>
        <v>0</v>
      </c>
      <c r="X10" s="89">
        <f>IF(INT(O10/100)=6,Y10,0)</f>
        <v>0</v>
      </c>
      <c r="Y10" s="78">
        <v>4</v>
      </c>
    </row>
    <row r="11" spans="1:25" ht="15.75" thickBot="1">
      <c r="A11" s="86">
        <f>IF(I11=1,F11,0)</f>
        <v>0</v>
      </c>
      <c r="B11" s="86">
        <f>IF(I11=3,F11,0)</f>
        <v>0</v>
      </c>
      <c r="C11" s="86">
        <f>IF(I11=4,F11,0)</f>
        <v>2</v>
      </c>
      <c r="D11" s="86">
        <f>IF(I11=5,F11,0)</f>
        <v>0</v>
      </c>
      <c r="E11" s="86">
        <f>IF(I11=6,F11,0)</f>
        <v>0</v>
      </c>
      <c r="F11" s="90">
        <v>2</v>
      </c>
      <c r="H11" s="111">
        <v>5</v>
      </c>
      <c r="I11" s="85">
        <v>4</v>
      </c>
      <c r="J11" s="208" t="str">
        <f>LOOKUP(I11,Name!A$2:B1905)</f>
        <v>Halesowen C&amp;AC</v>
      </c>
      <c r="K11" s="85">
        <v>89.4</v>
      </c>
      <c r="L11" s="214"/>
      <c r="M11" s="243" t="s">
        <v>176</v>
      </c>
      <c r="N11" s="93">
        <v>5</v>
      </c>
      <c r="O11" s="85">
        <v>543</v>
      </c>
      <c r="P11" s="208" t="str">
        <f>LOOKUP(O11,Name!A$2:B1904)</f>
        <v>Amy Kelly</v>
      </c>
      <c r="Q11" s="426">
        <v>1.88</v>
      </c>
      <c r="R11" s="214"/>
      <c r="S11" s="56"/>
      <c r="T11" s="89">
        <f>IF(INT(O11/100)=1,Y11,0)</f>
        <v>0</v>
      </c>
      <c r="U11" s="89">
        <f>IF(INT(O11/100)=3,Y11,0)</f>
        <v>0</v>
      </c>
      <c r="V11" s="89">
        <f>IF(INT(O11/100)=4,Y11,0)</f>
        <v>0</v>
      </c>
      <c r="W11" s="89">
        <f>IF(INT(O11/100)=5,Y11,0)</f>
        <v>2</v>
      </c>
      <c r="X11" s="89">
        <f>IF(INT(O11/100)=6,Y11,0)</f>
        <v>0</v>
      </c>
      <c r="Y11" s="78">
        <v>2</v>
      </c>
    </row>
    <row r="12" spans="1:25" ht="15.75" thickBot="1">
      <c r="A12" s="87"/>
      <c r="B12" s="87"/>
      <c r="C12" s="87"/>
      <c r="D12" s="87"/>
      <c r="E12" s="87"/>
      <c r="F12" s="88" t="s">
        <v>75</v>
      </c>
      <c r="H12" s="212"/>
      <c r="I12" s="209"/>
      <c r="J12" s="208"/>
      <c r="K12" s="209"/>
      <c r="L12" s="214"/>
      <c r="M12" s="243" t="s">
        <v>176</v>
      </c>
      <c r="N12" s="212"/>
      <c r="O12" s="209"/>
      <c r="P12" s="208"/>
      <c r="Q12" s="319"/>
      <c r="R12" s="214"/>
      <c r="S12" s="56"/>
      <c r="T12" s="103"/>
      <c r="U12" s="87"/>
      <c r="V12" s="87"/>
      <c r="W12" s="87"/>
      <c r="X12" s="87"/>
      <c r="Y12" s="88" t="s">
        <v>75</v>
      </c>
    </row>
    <row r="13" spans="1:25" ht="16.5" thickBot="1">
      <c r="A13" s="80" t="s">
        <v>65</v>
      </c>
      <c r="B13" s="81" t="s">
        <v>67</v>
      </c>
      <c r="C13" s="82" t="s">
        <v>69</v>
      </c>
      <c r="D13" s="83" t="s">
        <v>71</v>
      </c>
      <c r="E13" s="84" t="s">
        <v>73</v>
      </c>
      <c r="H13" s="233" t="s">
        <v>178</v>
      </c>
      <c r="I13" s="209"/>
      <c r="J13" s="209" t="s">
        <v>157</v>
      </c>
      <c r="K13" s="209"/>
      <c r="L13" s="214"/>
      <c r="M13" s="243" t="s">
        <v>176</v>
      </c>
      <c r="N13" s="233" t="s">
        <v>194</v>
      </c>
      <c r="O13" s="209"/>
      <c r="P13" s="209" t="s">
        <v>96</v>
      </c>
      <c r="Q13" s="319"/>
      <c r="R13" s="214"/>
      <c r="S13" s="56"/>
      <c r="T13" s="80" t="s">
        <v>65</v>
      </c>
      <c r="U13" s="81" t="s">
        <v>67</v>
      </c>
      <c r="V13" s="82" t="s">
        <v>69</v>
      </c>
      <c r="W13" s="83" t="s">
        <v>71</v>
      </c>
      <c r="X13" s="84" t="s">
        <v>73</v>
      </c>
    </row>
    <row r="14" spans="1:25" ht="15.75" thickBot="1">
      <c r="A14" s="86">
        <f>IF(INT(I14/100)=1,F14,0)</f>
        <v>0</v>
      </c>
      <c r="B14" s="86">
        <f>IF(INT(I14/100)=3,F14,0)</f>
        <v>10</v>
      </c>
      <c r="C14" s="86">
        <f>IF(INT(I14/100)=4,F14,0)</f>
        <v>0</v>
      </c>
      <c r="D14" s="86">
        <f>IF(INT(I14/100)=5,F14,0)</f>
        <v>0</v>
      </c>
      <c r="E14" s="86">
        <f>IF(INT(I14/100)=6,F14,0)</f>
        <v>0</v>
      </c>
      <c r="F14" s="90">
        <v>10</v>
      </c>
      <c r="H14" s="111">
        <v>1</v>
      </c>
      <c r="I14" s="85">
        <v>314</v>
      </c>
      <c r="J14" s="208" t="str">
        <f>LOOKUP(I14,Name!A$2:B1907)</f>
        <v>Beth Lloyd</v>
      </c>
      <c r="K14" s="85">
        <v>51.2</v>
      </c>
      <c r="L14" s="214"/>
      <c r="M14" s="243" t="s">
        <v>176</v>
      </c>
      <c r="N14" s="93">
        <v>1</v>
      </c>
      <c r="O14" s="85">
        <v>138</v>
      </c>
      <c r="P14" s="208" t="str">
        <f>LOOKUP(O14,Name!A$2:B1907)</f>
        <v>Freya Liddington</v>
      </c>
      <c r="Q14" s="426">
        <v>2.12</v>
      </c>
      <c r="R14" s="214"/>
      <c r="S14" s="56"/>
      <c r="T14" s="89">
        <f>IF(INT(O14/100)=1,Y14,0)</f>
        <v>10</v>
      </c>
      <c r="U14" s="89">
        <f>IF(INT(O14/100)=3,Y14,0)</f>
        <v>0</v>
      </c>
      <c r="V14" s="89">
        <f>IF(INT(O14/100)=4,Y14,0)</f>
        <v>0</v>
      </c>
      <c r="W14" s="89">
        <f>IF(INT(O14/100)=5,Y14,0)</f>
        <v>0</v>
      </c>
      <c r="X14" s="89">
        <f>IF(INT(O14/100)=6,Y14,0)</f>
        <v>0</v>
      </c>
      <c r="Y14" s="78">
        <v>10</v>
      </c>
    </row>
    <row r="15" spans="1:25" ht="15.75" thickBot="1">
      <c r="A15" s="86">
        <f>IF(INT(I15/100)=1,F15,0)</f>
        <v>8</v>
      </c>
      <c r="B15" s="86">
        <f>IF(INT(I15/100)=3,F15,0)</f>
        <v>0</v>
      </c>
      <c r="C15" s="86">
        <f>IF(INT(I15/100)=4,F15,0)</f>
        <v>0</v>
      </c>
      <c r="D15" s="86">
        <f>IF(INT(I15/100)=5,F15,0)</f>
        <v>0</v>
      </c>
      <c r="E15" s="86">
        <f>IF(INT(I15/100)=6,F15,0)</f>
        <v>0</v>
      </c>
      <c r="F15" s="90">
        <v>8</v>
      </c>
      <c r="H15" s="111">
        <v>2</v>
      </c>
      <c r="I15" s="85">
        <v>142</v>
      </c>
      <c r="J15" s="208" t="str">
        <f>LOOKUP(I15,Name!A$2:B1908)</f>
        <v>Patience Clark</v>
      </c>
      <c r="K15" s="85">
        <v>54.9</v>
      </c>
      <c r="L15" s="214"/>
      <c r="M15" s="243" t="s">
        <v>176</v>
      </c>
      <c r="N15" s="93">
        <v>2</v>
      </c>
      <c r="O15" s="85">
        <v>316</v>
      </c>
      <c r="P15" s="208" t="str">
        <f>LOOKUP(O15,Name!A$2:B1908)</f>
        <v>Atiyah Skeete</v>
      </c>
      <c r="Q15" s="426">
        <v>1.94</v>
      </c>
      <c r="R15" s="214"/>
      <c r="S15" s="56"/>
      <c r="T15" s="89">
        <f>IF(INT(O15/100)=1,Y15,0)</f>
        <v>0</v>
      </c>
      <c r="U15" s="89">
        <f>IF(INT(O15/100)=3,Y15,0)</f>
        <v>8</v>
      </c>
      <c r="V15" s="89">
        <f>IF(INT(O15/100)=4,Y15,0)</f>
        <v>0</v>
      </c>
      <c r="W15" s="89">
        <f>IF(INT(O15/100)=5,Y15,0)</f>
        <v>0</v>
      </c>
      <c r="X15" s="89">
        <f>IF(INT(O15/100)=6,Y15,0)</f>
        <v>0</v>
      </c>
      <c r="Y15" s="78">
        <v>8</v>
      </c>
    </row>
    <row r="16" spans="1:25" ht="15.75" thickBot="1">
      <c r="A16" s="86">
        <f>IF(INT(I16/100)=1,F16,0)</f>
        <v>0</v>
      </c>
      <c r="B16" s="86">
        <f>IF(INT(I16/100)=3,F16,0)</f>
        <v>0</v>
      </c>
      <c r="C16" s="86">
        <f>IF(INT(I16/100)=4,F16,0)</f>
        <v>0</v>
      </c>
      <c r="D16" s="86">
        <f>IF(INT(I16/100)=5,F16,0)</f>
        <v>6</v>
      </c>
      <c r="E16" s="86">
        <f>IF(INT(I16/100)=6,F16,0)</f>
        <v>0</v>
      </c>
      <c r="F16" s="90">
        <v>6</v>
      </c>
      <c r="H16" s="111">
        <v>3</v>
      </c>
      <c r="I16" s="85">
        <v>542</v>
      </c>
      <c r="J16" s="208" t="str">
        <f>LOOKUP(I16,Name!A$2:B1909)</f>
        <v>Lauren Swindell</v>
      </c>
      <c r="K16" s="85">
        <v>55.4</v>
      </c>
      <c r="L16" s="214"/>
      <c r="M16" s="243" t="s">
        <v>176</v>
      </c>
      <c r="N16" s="93">
        <v>3</v>
      </c>
      <c r="O16" s="85">
        <v>545</v>
      </c>
      <c r="P16" s="208" t="str">
        <f>LOOKUP(O16,Name!A$2:B1909)</f>
        <v>Sophie Williams</v>
      </c>
      <c r="Q16" s="426">
        <v>1.8</v>
      </c>
      <c r="R16" s="214"/>
      <c r="S16" s="56"/>
      <c r="T16" s="89">
        <f>IF(INT(O16/100)=1,Y16,0)</f>
        <v>0</v>
      </c>
      <c r="U16" s="89">
        <f>IF(INT(O16/100)=3,Y16,0)</f>
        <v>0</v>
      </c>
      <c r="V16" s="89">
        <f>IF(INT(O16/100)=4,Y16,0)</f>
        <v>0</v>
      </c>
      <c r="W16" s="89">
        <f>IF(INT(O16/100)=5,Y16,0)</f>
        <v>6</v>
      </c>
      <c r="X16" s="89">
        <f>IF(INT(O16/100)=6,Y16,0)</f>
        <v>0</v>
      </c>
      <c r="Y16" s="78">
        <v>6</v>
      </c>
    </row>
    <row r="17" spans="1:25" ht="15.75" thickBot="1">
      <c r="A17" s="86">
        <f>IF(INT(I17/100)=1,F17,0)</f>
        <v>0</v>
      </c>
      <c r="B17" s="86">
        <f>IF(INT(I17/100)=3,F17,0)</f>
        <v>0</v>
      </c>
      <c r="C17" s="86">
        <f>IF(INT(I17/100)=4,F17,0)</f>
        <v>0</v>
      </c>
      <c r="D17" s="86">
        <f>IF(INT(I17/100)=5,F17,0)</f>
        <v>0</v>
      </c>
      <c r="E17" s="86">
        <f>IF(INT(I17/100)=6,F17,0)</f>
        <v>4</v>
      </c>
      <c r="F17" s="90">
        <v>4</v>
      </c>
      <c r="H17" s="111">
        <v>4</v>
      </c>
      <c r="I17" s="85">
        <v>655</v>
      </c>
      <c r="J17" s="208" t="str">
        <f>LOOKUP(I17,Name!A$2:B1910)</f>
        <v>Evie Beard</v>
      </c>
      <c r="K17" s="85">
        <v>55.8</v>
      </c>
      <c r="L17" s="214"/>
      <c r="M17" s="243" t="s">
        <v>176</v>
      </c>
      <c r="N17" s="93">
        <v>4</v>
      </c>
      <c r="O17" s="85">
        <v>458</v>
      </c>
      <c r="P17" s="208" t="str">
        <f>LOOKUP(O17,Name!A$2:B1910)</f>
        <v>Jasmine Massey</v>
      </c>
      <c r="Q17" s="426">
        <v>1.56</v>
      </c>
      <c r="R17" s="214"/>
      <c r="S17" s="56"/>
      <c r="T17" s="89">
        <f>IF(INT(O17/100)=1,Y17,0)</f>
        <v>0</v>
      </c>
      <c r="U17" s="89">
        <f>IF(INT(O17/100)=3,Y17,0)</f>
        <v>0</v>
      </c>
      <c r="V17" s="89">
        <f>IF(INT(O17/100)=4,Y17,0)</f>
        <v>4</v>
      </c>
      <c r="W17" s="89">
        <f>IF(INT(O17/100)=5,Y17,0)</f>
        <v>0</v>
      </c>
      <c r="X17" s="89">
        <f>IF(INT(O17/100)=6,Y17,0)</f>
        <v>0</v>
      </c>
      <c r="Y17" s="78">
        <v>4</v>
      </c>
    </row>
    <row r="18" spans="1:25" ht="15.75" thickBot="1">
      <c r="A18" s="86">
        <f>IF(INT(I18/100)=1,F18,0)</f>
        <v>0</v>
      </c>
      <c r="B18" s="86">
        <f>IF(INT(I18/100)=3,F18,0)</f>
        <v>0</v>
      </c>
      <c r="C18" s="86">
        <f>IF(INT(I18/100)=4,F18,0)</f>
        <v>2</v>
      </c>
      <c r="D18" s="86">
        <f>IF(INT(I18/100)=5,F18,0)</f>
        <v>0</v>
      </c>
      <c r="E18" s="86">
        <f>IF(INT(I18/100)=6,F18,0)</f>
        <v>0</v>
      </c>
      <c r="F18" s="90">
        <v>2</v>
      </c>
      <c r="H18" s="111">
        <v>5</v>
      </c>
      <c r="I18" s="85">
        <v>450</v>
      </c>
      <c r="J18" s="208" t="str">
        <f>LOOKUP(I18,Name!A$2:B1911)</f>
        <v>Tamare Badze</v>
      </c>
      <c r="K18" s="85">
        <v>61.5</v>
      </c>
      <c r="L18" s="214"/>
      <c r="M18" s="243" t="s">
        <v>176</v>
      </c>
      <c r="N18" s="93">
        <v>5</v>
      </c>
      <c r="O18" s="85"/>
      <c r="P18" s="208" t="e">
        <f>LOOKUP(O18,Name!A$2:B1911)</f>
        <v>#N/A</v>
      </c>
      <c r="Q18" s="426"/>
      <c r="R18" s="214"/>
      <c r="S18" s="56"/>
      <c r="T18" s="89">
        <f>IF(INT(O18/100)=1,Y18,0)</f>
        <v>0</v>
      </c>
      <c r="U18" s="89">
        <f>IF(INT(O18/100)=3,Y18,0)</f>
        <v>0</v>
      </c>
      <c r="V18" s="89">
        <f>IF(INT(O18/100)=4,Y18,0)</f>
        <v>0</v>
      </c>
      <c r="W18" s="89">
        <f>IF(INT(O18/100)=5,Y18,0)</f>
        <v>0</v>
      </c>
      <c r="X18" s="89">
        <f>IF(INT(O18/100)=6,Y18,0)</f>
        <v>0</v>
      </c>
      <c r="Y18" s="78">
        <v>2</v>
      </c>
    </row>
    <row r="19" spans="1:25" ht="15.75" thickBot="1">
      <c r="A19" s="87"/>
      <c r="B19" s="87"/>
      <c r="C19" s="87"/>
      <c r="D19" s="87"/>
      <c r="E19" s="87"/>
      <c r="F19" s="88" t="s">
        <v>75</v>
      </c>
      <c r="H19" s="212"/>
      <c r="I19" s="209"/>
      <c r="J19" s="208"/>
      <c r="K19" s="209"/>
      <c r="L19" s="214"/>
      <c r="M19" s="243" t="s">
        <v>176</v>
      </c>
      <c r="N19" s="219"/>
      <c r="O19" s="220"/>
      <c r="P19" s="210"/>
      <c r="Q19" s="429"/>
      <c r="R19" s="217"/>
      <c r="S19" s="56"/>
      <c r="T19" s="103"/>
      <c r="U19" s="87"/>
      <c r="V19" s="87"/>
      <c r="W19" s="87"/>
      <c r="X19" s="87"/>
      <c r="Y19" s="88" t="s">
        <v>75</v>
      </c>
    </row>
    <row r="20" spans="1:25" ht="16.5" thickBot="1">
      <c r="A20" s="80" t="s">
        <v>65</v>
      </c>
      <c r="B20" s="81" t="s">
        <v>67</v>
      </c>
      <c r="C20" s="82" t="s">
        <v>69</v>
      </c>
      <c r="D20" s="83" t="s">
        <v>71</v>
      </c>
      <c r="E20" s="84" t="s">
        <v>73</v>
      </c>
      <c r="H20" s="233" t="s">
        <v>179</v>
      </c>
      <c r="I20" s="209"/>
      <c r="J20" s="209" t="s">
        <v>156</v>
      </c>
      <c r="K20" s="209"/>
      <c r="L20" s="214"/>
      <c r="M20" s="243" t="s">
        <v>176</v>
      </c>
      <c r="N20" s="232" t="s">
        <v>191</v>
      </c>
      <c r="O20" s="218"/>
      <c r="P20" s="207" t="s">
        <v>134</v>
      </c>
      <c r="Q20" s="218"/>
      <c r="R20" s="213"/>
      <c r="S20" s="56"/>
      <c r="T20" s="80" t="s">
        <v>65</v>
      </c>
      <c r="U20" s="81" t="s">
        <v>67</v>
      </c>
      <c r="V20" s="82" t="s">
        <v>69</v>
      </c>
      <c r="W20" s="83" t="s">
        <v>71</v>
      </c>
      <c r="X20" s="84" t="s">
        <v>73</v>
      </c>
    </row>
    <row r="21" spans="1:25" ht="15.75" thickBot="1">
      <c r="A21" s="86">
        <f>IF(INT(I21/100)=1,F21,0)</f>
        <v>0</v>
      </c>
      <c r="B21" s="86">
        <f>IF(INT(I21/100)=3,F21,0)</f>
        <v>0</v>
      </c>
      <c r="C21" s="86">
        <f>IF(INT(I21/100)=4,F21,0)</f>
        <v>10</v>
      </c>
      <c r="D21" s="86">
        <f>IF(INT(I21/100)=5,F21,0)</f>
        <v>0</v>
      </c>
      <c r="E21" s="86">
        <f>IF(INT(I21/100)=6,F21,0)</f>
        <v>0</v>
      </c>
      <c r="F21" s="90">
        <v>10</v>
      </c>
      <c r="H21" s="111">
        <v>1</v>
      </c>
      <c r="I21" s="85">
        <v>451</v>
      </c>
      <c r="J21" s="208" t="str">
        <f>LOOKUP(I21,Name!A$2:B1914)</f>
        <v>Shanan Basra</v>
      </c>
      <c r="K21" s="85">
        <v>52.2</v>
      </c>
      <c r="L21" s="214"/>
      <c r="M21" s="243" t="s">
        <v>176</v>
      </c>
      <c r="N21" s="93">
        <v>1</v>
      </c>
      <c r="O21" s="85">
        <v>309</v>
      </c>
      <c r="P21" s="208" t="str">
        <f>LOOKUP(O21,Name!A$2:B1914)</f>
        <v>Jayda Regis</v>
      </c>
      <c r="Q21" s="426">
        <v>6.6</v>
      </c>
      <c r="R21" s="214"/>
      <c r="S21" s="56"/>
      <c r="T21" s="89">
        <f>IF(INT(O21/100)=1,Y21,0)</f>
        <v>0</v>
      </c>
      <c r="U21" s="89">
        <f>IF(INT(O21/100)=3,Y21,0)</f>
        <v>10</v>
      </c>
      <c r="V21" s="89">
        <f>IF(INT(O21/100)=4,Y21,0)</f>
        <v>0</v>
      </c>
      <c r="W21" s="89">
        <f>IF(INT(O21/100)=5,Y21,0)</f>
        <v>0</v>
      </c>
      <c r="X21" s="89">
        <f>IF(INT(O21/100)=6,Y21,0)</f>
        <v>0</v>
      </c>
      <c r="Y21" s="78">
        <v>10</v>
      </c>
    </row>
    <row r="22" spans="1:25" ht="15.75" thickBot="1">
      <c r="A22" s="86">
        <f>IF(INT(I22/100)=1,F22,0)</f>
        <v>0</v>
      </c>
      <c r="B22" s="86">
        <f>IF(INT(I22/100)=3,F22,0)</f>
        <v>0</v>
      </c>
      <c r="C22" s="86">
        <f>IF(INT(I22/100)=4,F22,0)</f>
        <v>0</v>
      </c>
      <c r="D22" s="86">
        <f>IF(INT(I22/100)=5,F22,0)</f>
        <v>8</v>
      </c>
      <c r="E22" s="86">
        <f>IF(INT(I22/100)=6,F22,0)</f>
        <v>0</v>
      </c>
      <c r="F22" s="90">
        <v>8</v>
      </c>
      <c r="H22" s="111">
        <v>2</v>
      </c>
      <c r="I22" s="85">
        <v>544</v>
      </c>
      <c r="J22" s="208" t="str">
        <f>LOOKUP(I22,Name!A$2:B1915)</f>
        <v>Lauren Bowman</v>
      </c>
      <c r="K22" s="7">
        <v>54.3</v>
      </c>
      <c r="L22" s="214"/>
      <c r="M22" s="243" t="s">
        <v>176</v>
      </c>
      <c r="N22" s="93">
        <v>2</v>
      </c>
      <c r="O22" s="85">
        <v>653</v>
      </c>
      <c r="P22" s="208" t="str">
        <f>LOOKUP(O22,Name!A$2:B1915)</f>
        <v>Kaili Woodward</v>
      </c>
      <c r="Q22" s="426">
        <v>6.26</v>
      </c>
      <c r="R22" s="214"/>
      <c r="S22" s="56"/>
      <c r="T22" s="89">
        <f>IF(INT(O22/100)=1,Y22,0)</f>
        <v>0</v>
      </c>
      <c r="U22" s="89">
        <f>IF(INT(O22/100)=3,Y22,0)</f>
        <v>0</v>
      </c>
      <c r="V22" s="89">
        <f>IF(INT(O22/100)=4,Y22,0)</f>
        <v>0</v>
      </c>
      <c r="W22" s="89">
        <f>IF(INT(O22/100)=5,Y22,0)</f>
        <v>0</v>
      </c>
      <c r="X22" s="89">
        <f>IF(INT(O22/100)=6,Y22,0)</f>
        <v>8</v>
      </c>
      <c r="Y22" s="78">
        <v>8</v>
      </c>
    </row>
    <row r="23" spans="1:25" ht="15.75" thickBot="1">
      <c r="A23" s="86">
        <f>IF(INT(I23/100)=1,F23,0)</f>
        <v>0</v>
      </c>
      <c r="B23" s="86">
        <f>IF(INT(I23/100)=3,F23,0)</f>
        <v>6</v>
      </c>
      <c r="C23" s="86">
        <f>IF(INT(I23/100)=4,F23,0)</f>
        <v>0</v>
      </c>
      <c r="D23" s="86">
        <f>IF(INT(I23/100)=5,F23,0)</f>
        <v>0</v>
      </c>
      <c r="E23" s="86">
        <f>IF(INT(I23/100)=6,F23,0)</f>
        <v>0</v>
      </c>
      <c r="F23" s="90">
        <v>6</v>
      </c>
      <c r="H23" s="111">
        <v>3</v>
      </c>
      <c r="I23" s="85">
        <v>312</v>
      </c>
      <c r="J23" s="208" t="str">
        <f>LOOKUP(I23,Name!A$2:B1916)</f>
        <v>Charis Okirie</v>
      </c>
      <c r="K23" s="85">
        <v>55.1</v>
      </c>
      <c r="L23" s="214"/>
      <c r="M23" s="243" t="s">
        <v>176</v>
      </c>
      <c r="N23" s="93">
        <v>3</v>
      </c>
      <c r="O23" s="85">
        <v>137</v>
      </c>
      <c r="P23" s="208" t="str">
        <f>LOOKUP(O23,Name!A$2:B1916)</f>
        <v>Evie Gough</v>
      </c>
      <c r="Q23" s="426">
        <v>5.5</v>
      </c>
      <c r="R23" s="214"/>
      <c r="S23" s="56"/>
      <c r="T23" s="89">
        <f>IF(INT(O23/100)=1,Y23,0)</f>
        <v>6</v>
      </c>
      <c r="U23" s="89">
        <f>IF(INT(O23/100)=3,Y23,0)</f>
        <v>0</v>
      </c>
      <c r="V23" s="89">
        <f>IF(INT(O23/100)=4,Y23,0)</f>
        <v>0</v>
      </c>
      <c r="W23" s="89">
        <f>IF(INT(O23/100)=5,Y23,0)</f>
        <v>0</v>
      </c>
      <c r="X23" s="89">
        <f>IF(INT(O23/100)=6,Y23,0)</f>
        <v>0</v>
      </c>
      <c r="Y23" s="78">
        <v>6</v>
      </c>
    </row>
    <row r="24" spans="1:25" ht="15.75" thickBot="1">
      <c r="A24" s="86">
        <f>IF(INT(I24/100)=1,F24,0)</f>
        <v>0</v>
      </c>
      <c r="B24" s="86">
        <f>IF(INT(I24/100)=3,F24,0)</f>
        <v>0</v>
      </c>
      <c r="C24" s="86">
        <f>IF(INT(I24/100)=4,F24,0)</f>
        <v>0</v>
      </c>
      <c r="D24" s="86">
        <f>IF(INT(I24/100)=5,F24,0)</f>
        <v>0</v>
      </c>
      <c r="E24" s="86">
        <f>IF(INT(I24/100)=6,F24,0)</f>
        <v>4</v>
      </c>
      <c r="F24" s="90">
        <v>4</v>
      </c>
      <c r="H24" s="111">
        <v>4</v>
      </c>
      <c r="I24" s="85">
        <v>656</v>
      </c>
      <c r="J24" s="208" t="str">
        <f>LOOKUP(I24,Name!A$2:B1917)</f>
        <v>Tanith Cox</v>
      </c>
      <c r="K24" s="7">
        <v>55.2</v>
      </c>
      <c r="L24" s="214"/>
      <c r="M24" s="243" t="s">
        <v>176</v>
      </c>
      <c r="N24" s="93">
        <v>4</v>
      </c>
      <c r="O24" s="85">
        <v>544</v>
      </c>
      <c r="P24" s="208" t="str">
        <f>LOOKUP(O24,Name!A$2:B1917)</f>
        <v>Lauren Bowman</v>
      </c>
      <c r="Q24" s="426">
        <v>5.24</v>
      </c>
      <c r="R24" s="214"/>
      <c r="S24" s="56"/>
      <c r="T24" s="89">
        <f>IF(INT(O24/100)=1,Y24,0)</f>
        <v>0</v>
      </c>
      <c r="U24" s="89">
        <f>IF(INT(O24/100)=3,Y24,0)</f>
        <v>0</v>
      </c>
      <c r="V24" s="89">
        <f>IF(INT(O24/100)=4,Y24,0)</f>
        <v>0</v>
      </c>
      <c r="W24" s="89">
        <f>IF(INT(O24/100)=5,Y24,0)</f>
        <v>4</v>
      </c>
      <c r="X24" s="89">
        <f>IF(INT(O24/100)=6,Y24,0)</f>
        <v>0</v>
      </c>
      <c r="Y24" s="78">
        <v>4</v>
      </c>
    </row>
    <row r="25" spans="1:25" ht="15.75" thickBot="1">
      <c r="A25" s="86">
        <f>IF(INT(I25/100)=1,F25,0)</f>
        <v>0</v>
      </c>
      <c r="B25" s="86">
        <f>IF(INT(I25/100)=3,F25,0)</f>
        <v>0</v>
      </c>
      <c r="C25" s="86">
        <f>IF(INT(I25/100)=4,F25,0)</f>
        <v>0</v>
      </c>
      <c r="D25" s="86">
        <f>IF(INT(I25/100)=5,F25,0)</f>
        <v>0</v>
      </c>
      <c r="E25" s="86">
        <f>IF(INT(I25/100)=6,F25,0)</f>
        <v>0</v>
      </c>
      <c r="F25" s="90">
        <v>2</v>
      </c>
      <c r="H25" s="111">
        <v>5</v>
      </c>
      <c r="I25" s="85"/>
      <c r="J25" s="208" t="e">
        <f>LOOKUP(I25,Name!A$2:B1918)</f>
        <v>#N/A</v>
      </c>
      <c r="K25" s="85"/>
      <c r="L25" s="214"/>
      <c r="M25" s="243" t="s">
        <v>176</v>
      </c>
      <c r="N25" s="93">
        <v>5</v>
      </c>
      <c r="O25" s="85">
        <v>458</v>
      </c>
      <c r="P25" s="208" t="str">
        <f>LOOKUP(O25,Name!A$2:B1918)</f>
        <v>Jasmine Massey</v>
      </c>
      <c r="Q25" s="426">
        <v>4.5199999999999996</v>
      </c>
      <c r="R25" s="214"/>
      <c r="S25" s="56"/>
      <c r="T25" s="89">
        <f>IF(INT(O25/100)=1,Y25,0)</f>
        <v>0</v>
      </c>
      <c r="U25" s="89">
        <f>IF(INT(O25/100)=3,Y25,0)</f>
        <v>0</v>
      </c>
      <c r="V25" s="89">
        <f>IF(INT(O25/100)=4,Y25,0)</f>
        <v>2</v>
      </c>
      <c r="W25" s="89">
        <f>IF(INT(O25/100)=5,Y25,0)</f>
        <v>0</v>
      </c>
      <c r="X25" s="89">
        <f>IF(INT(O25/100)=6,Y25,0)</f>
        <v>0</v>
      </c>
      <c r="Y25" s="78">
        <v>2</v>
      </c>
    </row>
    <row r="26" spans="1:25" ht="15.75" thickBot="1">
      <c r="A26" s="87"/>
      <c r="B26" s="87"/>
      <c r="C26" s="87"/>
      <c r="D26" s="87"/>
      <c r="E26" s="87"/>
      <c r="F26" s="88" t="s">
        <v>75</v>
      </c>
      <c r="H26" s="212"/>
      <c r="I26" s="209"/>
      <c r="J26" s="208"/>
      <c r="K26" s="209"/>
      <c r="L26" s="214"/>
      <c r="M26" s="243" t="s">
        <v>176</v>
      </c>
      <c r="N26" s="212"/>
      <c r="O26" s="209"/>
      <c r="P26" s="208"/>
      <c r="Q26" s="319"/>
      <c r="R26" s="214"/>
      <c r="S26" s="56"/>
      <c r="T26" s="103"/>
      <c r="U26" s="87"/>
      <c r="V26" s="87"/>
      <c r="W26" s="87"/>
      <c r="X26" s="87"/>
      <c r="Y26" s="88" t="s">
        <v>75</v>
      </c>
    </row>
    <row r="27" spans="1:25" ht="16.5" thickBot="1">
      <c r="A27" s="80" t="s">
        <v>65</v>
      </c>
      <c r="B27" s="81" t="s">
        <v>67</v>
      </c>
      <c r="C27" s="82" t="s">
        <v>69</v>
      </c>
      <c r="D27" s="83" t="s">
        <v>71</v>
      </c>
      <c r="E27" s="84" t="s">
        <v>73</v>
      </c>
      <c r="H27" s="233" t="s">
        <v>180</v>
      </c>
      <c r="I27" s="209"/>
      <c r="J27" s="209" t="s">
        <v>82</v>
      </c>
      <c r="K27" s="209"/>
      <c r="L27" s="214"/>
      <c r="M27" s="243" t="s">
        <v>176</v>
      </c>
      <c r="N27" s="233" t="s">
        <v>192</v>
      </c>
      <c r="O27" s="209"/>
      <c r="P27" s="209" t="s">
        <v>137</v>
      </c>
      <c r="Q27" s="319"/>
      <c r="R27" s="214"/>
      <c r="S27" s="56"/>
      <c r="T27" s="80" t="s">
        <v>65</v>
      </c>
      <c r="U27" s="81" t="s">
        <v>67</v>
      </c>
      <c r="V27" s="82" t="s">
        <v>69</v>
      </c>
      <c r="W27" s="83" t="s">
        <v>71</v>
      </c>
      <c r="X27" s="84" t="s">
        <v>73</v>
      </c>
    </row>
    <row r="28" spans="1:25" ht="15.75" thickBot="1">
      <c r="A28" s="86">
        <f>IF(INT(I28/100)=1,F28,0)</f>
        <v>0</v>
      </c>
      <c r="B28" s="86">
        <f>IF(INT(I28/100)=3,F28,0)</f>
        <v>10</v>
      </c>
      <c r="C28" s="86">
        <f>IF(INT(I28/100)=4,F28,0)</f>
        <v>0</v>
      </c>
      <c r="D28" s="86">
        <f>IF(INT(I28/100)=5,F28,0)</f>
        <v>0</v>
      </c>
      <c r="E28" s="86">
        <f>IF(INT(I28/100)=6,F28,0)</f>
        <v>0</v>
      </c>
      <c r="F28" s="90">
        <v>10</v>
      </c>
      <c r="H28" s="111">
        <v>1</v>
      </c>
      <c r="I28" s="85">
        <v>313</v>
      </c>
      <c r="J28" s="208" t="str">
        <f>LOOKUP(I28,Name!A$2:B1921)</f>
        <v>Eve Greenway</v>
      </c>
      <c r="K28" s="85">
        <v>85.6</v>
      </c>
      <c r="L28" s="214"/>
      <c r="M28" s="243" t="s">
        <v>176</v>
      </c>
      <c r="N28" s="93">
        <v>1</v>
      </c>
      <c r="O28" s="85">
        <v>317</v>
      </c>
      <c r="P28" s="208" t="str">
        <f>LOOKUP(O28,Name!A$2:B1921)</f>
        <v>Chenee Taylor</v>
      </c>
      <c r="Q28" s="426">
        <v>6.1</v>
      </c>
      <c r="R28" s="214"/>
      <c r="S28" s="56"/>
      <c r="T28" s="89">
        <f>IF(INT(O28/100)=1,Y28,0)</f>
        <v>0</v>
      </c>
      <c r="U28" s="89">
        <f>IF(INT(O28/100)=3,Y28,0)</f>
        <v>10</v>
      </c>
      <c r="V28" s="89">
        <f>IF(INT(O28/100)=4,Y28,0)</f>
        <v>0</v>
      </c>
      <c r="W28" s="89">
        <f>IF(INT(O28/100)=5,Y28,0)</f>
        <v>0</v>
      </c>
      <c r="X28" s="89">
        <f>IF(INT(O28/100)=6,Y28,0)</f>
        <v>0</v>
      </c>
      <c r="Y28" s="78">
        <v>10</v>
      </c>
    </row>
    <row r="29" spans="1:25" ht="15.75" thickBot="1">
      <c r="A29" s="86">
        <f>IF(INT(I29/100)=1,F29,0)</f>
        <v>0</v>
      </c>
      <c r="B29" s="86">
        <f>IF(INT(I29/100)=3,F29,0)</f>
        <v>0</v>
      </c>
      <c r="C29" s="86">
        <f>IF(INT(I29/100)=4,F29,0)</f>
        <v>0</v>
      </c>
      <c r="D29" s="86">
        <f>IF(INT(I29/100)=5,F29,0)</f>
        <v>0</v>
      </c>
      <c r="E29" s="86">
        <f>IF(INT(I29/100)=6,F29,0)</f>
        <v>8</v>
      </c>
      <c r="F29" s="90">
        <v>8</v>
      </c>
      <c r="H29" s="111">
        <v>2</v>
      </c>
      <c r="I29" s="85">
        <v>657</v>
      </c>
      <c r="J29" s="208" t="str">
        <f>LOOKUP(I29,Name!A$2:B1922)</f>
        <v>Annabel Dalby</v>
      </c>
      <c r="K29" s="85">
        <v>90.7</v>
      </c>
      <c r="L29" s="214"/>
      <c r="M29" s="243" t="s">
        <v>176</v>
      </c>
      <c r="N29" s="93">
        <v>2</v>
      </c>
      <c r="O29" s="85">
        <v>652</v>
      </c>
      <c r="P29" s="208" t="str">
        <f>LOOKUP(O29,Name!A$2:B1922)</f>
        <v>Annie Stanway</v>
      </c>
      <c r="Q29" s="426">
        <v>5.8</v>
      </c>
      <c r="R29" s="214"/>
      <c r="S29" s="56"/>
      <c r="T29" s="89">
        <f>IF(INT(O29/100)=1,Y29,0)</f>
        <v>0</v>
      </c>
      <c r="U29" s="89">
        <f>IF(INT(O29/100)=3,Y29,0)</f>
        <v>0</v>
      </c>
      <c r="V29" s="89">
        <f>IF(INT(O29/100)=4,Y29,0)</f>
        <v>0</v>
      </c>
      <c r="W29" s="89">
        <f>IF(INT(O29/100)=5,Y29,0)</f>
        <v>0</v>
      </c>
      <c r="X29" s="89">
        <f>IF(INT(O29/100)=6,Y29,0)</f>
        <v>8</v>
      </c>
      <c r="Y29" s="78">
        <v>8</v>
      </c>
    </row>
    <row r="30" spans="1:25" ht="15.75" thickBot="1">
      <c r="A30" s="86">
        <f>IF(INT(I30/100)=1,F30,0)</f>
        <v>0</v>
      </c>
      <c r="B30" s="86">
        <f>IF(INT(I30/100)=3,F30,0)</f>
        <v>0</v>
      </c>
      <c r="C30" s="86">
        <f>IF(INT(I30/100)=4,F30,0)</f>
        <v>6</v>
      </c>
      <c r="D30" s="86">
        <f>IF(INT(I30/100)=5,F30,0)</f>
        <v>0</v>
      </c>
      <c r="E30" s="86">
        <f>IF(INT(I30/100)=6,F30,0)</f>
        <v>0</v>
      </c>
      <c r="F30" s="90">
        <v>6</v>
      </c>
      <c r="H30" s="111">
        <v>3</v>
      </c>
      <c r="I30" s="85">
        <v>456</v>
      </c>
      <c r="J30" s="208" t="str">
        <f>LOOKUP(I30,Name!A$2:B1923)</f>
        <v>Poppy Jones</v>
      </c>
      <c r="K30" s="7">
        <v>93.1</v>
      </c>
      <c r="L30" s="214"/>
      <c r="M30" s="243" t="s">
        <v>176</v>
      </c>
      <c r="N30" s="93">
        <v>3</v>
      </c>
      <c r="O30" s="85">
        <v>540</v>
      </c>
      <c r="P30" s="208" t="str">
        <f>LOOKUP(O30,Name!A$2:B1923)</f>
        <v>Hannah Evans</v>
      </c>
      <c r="Q30" s="426">
        <v>4.9000000000000004</v>
      </c>
      <c r="R30" s="214"/>
      <c r="S30" s="56"/>
      <c r="T30" s="89">
        <f>IF(INT(O30/100)=1,Y30,0)</f>
        <v>0</v>
      </c>
      <c r="U30" s="89">
        <f>IF(INT(O30/100)=3,Y30,0)</f>
        <v>0</v>
      </c>
      <c r="V30" s="89">
        <f>IF(INT(O30/100)=4,Y30,0)</f>
        <v>0</v>
      </c>
      <c r="W30" s="89">
        <f>IF(INT(O30/100)=5,Y30,0)</f>
        <v>6</v>
      </c>
      <c r="X30" s="89">
        <f>IF(INT(O30/100)=6,Y30,0)</f>
        <v>0</v>
      </c>
      <c r="Y30" s="78">
        <v>6</v>
      </c>
    </row>
    <row r="31" spans="1:25" ht="15.75" thickBot="1">
      <c r="A31" s="86">
        <f>IF(INT(I31/100)=1,F31,0)</f>
        <v>0</v>
      </c>
      <c r="B31" s="86">
        <f>IF(INT(I31/100)=3,F31,0)</f>
        <v>0</v>
      </c>
      <c r="C31" s="86">
        <f>IF(INT(I31/100)=4,F31,0)</f>
        <v>0</v>
      </c>
      <c r="D31" s="86">
        <f>IF(INT(I31/100)=5,F31,0)</f>
        <v>4</v>
      </c>
      <c r="E31" s="86">
        <f>IF(INT(I31/100)=6,F31,0)</f>
        <v>0</v>
      </c>
      <c r="F31" s="90">
        <v>4</v>
      </c>
      <c r="H31" s="111">
        <v>4</v>
      </c>
      <c r="I31" s="85">
        <v>546</v>
      </c>
      <c r="J31" s="208" t="str">
        <f>LOOKUP(I31,Name!A$2:B1924)</f>
        <v>Charlotte Perry</v>
      </c>
      <c r="K31" s="85">
        <v>95.2</v>
      </c>
      <c r="L31" s="214"/>
      <c r="M31" s="243" t="s">
        <v>176</v>
      </c>
      <c r="N31" s="93">
        <v>4</v>
      </c>
      <c r="O31" s="85">
        <v>143</v>
      </c>
      <c r="P31" s="208" t="str">
        <f>LOOKUP(O31,Name!A$2:B1924)</f>
        <v>Lois Sercombe</v>
      </c>
      <c r="Q31" s="426">
        <v>4.5999999999999996</v>
      </c>
      <c r="R31" s="214"/>
      <c r="S31" s="56"/>
      <c r="T31" s="89">
        <f>IF(INT(O31/100)=1,Y31,0)</f>
        <v>4</v>
      </c>
      <c r="U31" s="89">
        <f>IF(INT(O31/100)=3,Y31,0)</f>
        <v>0</v>
      </c>
      <c r="V31" s="89">
        <f>IF(INT(O31/100)=4,Y31,0)</f>
        <v>0</v>
      </c>
      <c r="W31" s="89">
        <f>IF(INT(O31/100)=5,Y31,0)</f>
        <v>0</v>
      </c>
      <c r="X31" s="89">
        <f>IF(INT(O31/100)=6,Y31,0)</f>
        <v>0</v>
      </c>
      <c r="Y31" s="78">
        <v>4</v>
      </c>
    </row>
    <row r="32" spans="1:25" ht="15.75" thickBot="1">
      <c r="A32" s="86">
        <f>IF(INT(I32/100)=1,F32,0)</f>
        <v>0</v>
      </c>
      <c r="B32" s="86">
        <f>IF(INT(I32/100)=3,F32,0)</f>
        <v>0</v>
      </c>
      <c r="C32" s="86">
        <f>IF(INT(I32/100)=4,F32,0)</f>
        <v>0</v>
      </c>
      <c r="D32" s="86">
        <f>IF(INT(I32/100)=5,F32,0)</f>
        <v>0</v>
      </c>
      <c r="E32" s="86">
        <f>IF(INT(I32/100)=6,F32,0)</f>
        <v>0</v>
      </c>
      <c r="F32" s="90">
        <v>2</v>
      </c>
      <c r="H32" s="111">
        <v>5</v>
      </c>
      <c r="I32" s="85"/>
      <c r="J32" s="208" t="e">
        <f>LOOKUP(I32,Name!A$2:B1925)</f>
        <v>#N/A</v>
      </c>
      <c r="K32" s="85"/>
      <c r="L32" s="214"/>
      <c r="M32" s="243" t="s">
        <v>176</v>
      </c>
      <c r="N32" s="97">
        <v>5</v>
      </c>
      <c r="O32" s="98">
        <v>457</v>
      </c>
      <c r="P32" s="210" t="str">
        <f>LOOKUP(O32,Name!A$2:B1925)</f>
        <v>Emma Killeen</v>
      </c>
      <c r="Q32" s="428">
        <v>4.3</v>
      </c>
      <c r="R32" s="217"/>
      <c r="S32" s="56"/>
      <c r="T32" s="89">
        <f>IF(INT(O32/100)=1,Y32,0)</f>
        <v>0</v>
      </c>
      <c r="U32" s="89">
        <f>IF(INT(O32/100)=3,Y32,0)</f>
        <v>0</v>
      </c>
      <c r="V32" s="89">
        <f>IF(INT(O32/100)=4,Y32,0)</f>
        <v>2</v>
      </c>
      <c r="W32" s="89">
        <f>IF(INT(O32/100)=5,Y32,0)</f>
        <v>0</v>
      </c>
      <c r="X32" s="89">
        <f>IF(INT(O32/100)=6,Y32,0)</f>
        <v>0</v>
      </c>
      <c r="Y32" s="78">
        <v>2</v>
      </c>
    </row>
    <row r="33" spans="1:25" ht="15.75" thickBot="1">
      <c r="A33" s="87"/>
      <c r="B33" s="87"/>
      <c r="C33" s="87"/>
      <c r="D33" s="87"/>
      <c r="E33" s="87"/>
      <c r="F33" s="88" t="s">
        <v>75</v>
      </c>
      <c r="H33" s="212"/>
      <c r="I33" s="209"/>
      <c r="J33" s="208"/>
      <c r="K33" s="209"/>
      <c r="L33" s="214"/>
      <c r="M33" s="243" t="s">
        <v>176</v>
      </c>
      <c r="N33" s="216"/>
      <c r="O33" s="216"/>
      <c r="P33" s="211"/>
      <c r="Q33" s="216"/>
      <c r="R33" s="211"/>
      <c r="T33" s="87"/>
      <c r="U33" s="87"/>
      <c r="V33" s="87"/>
      <c r="W33" s="87"/>
      <c r="X33" s="87"/>
      <c r="Y33" s="88" t="s">
        <v>75</v>
      </c>
    </row>
    <row r="34" spans="1:25" ht="16.5" thickBot="1">
      <c r="A34" s="80" t="s">
        <v>65</v>
      </c>
      <c r="B34" s="81" t="s">
        <v>67</v>
      </c>
      <c r="C34" s="82" t="s">
        <v>69</v>
      </c>
      <c r="D34" s="83" t="s">
        <v>71</v>
      </c>
      <c r="E34" s="84" t="s">
        <v>73</v>
      </c>
      <c r="H34" s="233" t="s">
        <v>181</v>
      </c>
      <c r="I34" s="209"/>
      <c r="J34" s="209" t="s">
        <v>155</v>
      </c>
      <c r="K34" s="209"/>
      <c r="L34" s="214"/>
      <c r="M34" s="243" t="s">
        <v>176</v>
      </c>
      <c r="N34" s="232" t="s">
        <v>189</v>
      </c>
      <c r="O34" s="218"/>
      <c r="P34" s="207" t="s">
        <v>138</v>
      </c>
      <c r="Q34" s="207"/>
      <c r="R34" s="213"/>
      <c r="S34" s="56"/>
      <c r="T34" s="80" t="s">
        <v>65</v>
      </c>
      <c r="U34" s="81" t="s">
        <v>67</v>
      </c>
      <c r="V34" s="82" t="s">
        <v>69</v>
      </c>
      <c r="W34" s="83" t="s">
        <v>71</v>
      </c>
      <c r="X34" s="84" t="s">
        <v>73</v>
      </c>
    </row>
    <row r="35" spans="1:25" ht="15.75" thickBot="1">
      <c r="A35" s="86">
        <f>IF(INT(I35/100)=1,F35,0)</f>
        <v>0</v>
      </c>
      <c r="B35" s="86">
        <f>IF(INT(I35/100)=3,F35,0)</f>
        <v>10</v>
      </c>
      <c r="C35" s="86">
        <f>IF(INT(I35/100)=4,F35,0)</f>
        <v>0</v>
      </c>
      <c r="D35" s="86">
        <f>IF(INT(I35/100)=5,F35,0)</f>
        <v>0</v>
      </c>
      <c r="E35" s="86">
        <f>IF(INT(I35/100)=6,F35,0)</f>
        <v>0</v>
      </c>
      <c r="F35" s="90">
        <v>10</v>
      </c>
      <c r="H35" s="111">
        <v>1</v>
      </c>
      <c r="I35" s="85">
        <v>309</v>
      </c>
      <c r="J35" s="208" t="str">
        <f>LOOKUP(I35,Name!A$2:B1928)</f>
        <v>Jayda Regis</v>
      </c>
      <c r="K35" s="7">
        <v>23.4</v>
      </c>
      <c r="L35" s="214"/>
      <c r="M35" s="243" t="s">
        <v>176</v>
      </c>
      <c r="N35" s="93">
        <v>1</v>
      </c>
      <c r="O35" s="85">
        <v>332</v>
      </c>
      <c r="P35" s="208" t="str">
        <f>LOOKUP(O35,Name!A$2:B1928)</f>
        <v>Euriella Christovao</v>
      </c>
      <c r="Q35" s="85">
        <v>50</v>
      </c>
      <c r="R35" s="214"/>
      <c r="S35" s="56"/>
      <c r="T35" s="89">
        <f>IF(INT(O35/100)=1,Y35,0)</f>
        <v>0</v>
      </c>
      <c r="U35" s="89">
        <f>IF(INT(O35/100)=3,Y35,0)</f>
        <v>10</v>
      </c>
      <c r="V35" s="89">
        <f>IF(INT(O35/100)=4,Y35,0)</f>
        <v>0</v>
      </c>
      <c r="W35" s="89">
        <f>IF(INT(O35/100)=5,Y35,0)</f>
        <v>0</v>
      </c>
      <c r="X35" s="89">
        <f>IF(INT(O35/100)=6,Y35,0)</f>
        <v>0</v>
      </c>
      <c r="Y35" s="78">
        <v>10</v>
      </c>
    </row>
    <row r="36" spans="1:25" ht="15.75" thickBot="1">
      <c r="A36" s="86">
        <f>IF(INT(I36/100)=1,F36,0)</f>
        <v>0</v>
      </c>
      <c r="B36" s="86">
        <f>IF(INT(I36/100)=3,F36,0)</f>
        <v>0</v>
      </c>
      <c r="C36" s="86">
        <f>IF(INT(I36/100)=4,F36,0)</f>
        <v>0</v>
      </c>
      <c r="D36" s="86">
        <f>IF(INT(I36/100)=5,F36,0)</f>
        <v>8</v>
      </c>
      <c r="E36" s="86">
        <f>IF(INT(I36/100)=6,F36,0)</f>
        <v>0</v>
      </c>
      <c r="F36" s="90">
        <v>8</v>
      </c>
      <c r="H36" s="111">
        <v>2</v>
      </c>
      <c r="I36" s="85">
        <v>541</v>
      </c>
      <c r="J36" s="208" t="str">
        <f>LOOKUP(I36,Name!A$2:B1929)</f>
        <v>Lucy Wheeler</v>
      </c>
      <c r="K36" s="85">
        <v>23.7</v>
      </c>
      <c r="L36" s="214"/>
      <c r="M36" s="243" t="s">
        <v>176</v>
      </c>
      <c r="N36" s="93">
        <v>2</v>
      </c>
      <c r="O36" s="85">
        <v>138</v>
      </c>
      <c r="P36" s="208" t="str">
        <f>LOOKUP(O36,Name!A$2:B1929)</f>
        <v>Freya Liddington</v>
      </c>
      <c r="Q36" s="85">
        <v>50</v>
      </c>
      <c r="R36" s="214"/>
      <c r="S36" s="56"/>
      <c r="T36" s="89">
        <f>IF(INT(O36/100)=1,Y36,0)</f>
        <v>8</v>
      </c>
      <c r="U36" s="89">
        <f>IF(INT(O36/100)=3,Y36,0)</f>
        <v>0</v>
      </c>
      <c r="V36" s="89">
        <f>IF(INT(O36/100)=4,Y36,0)</f>
        <v>0</v>
      </c>
      <c r="W36" s="89">
        <f>IF(INT(O36/100)=5,Y36,0)</f>
        <v>0</v>
      </c>
      <c r="X36" s="89">
        <f>IF(INT(O36/100)=6,Y36,0)</f>
        <v>0</v>
      </c>
      <c r="Y36" s="78">
        <v>8</v>
      </c>
    </row>
    <row r="37" spans="1:25" ht="15.75" thickBot="1">
      <c r="A37" s="86">
        <f>IF(INT(I37/100)=1,F37,0)</f>
        <v>0</v>
      </c>
      <c r="B37" s="86">
        <f>IF(INT(I37/100)=3,F37,0)</f>
        <v>0</v>
      </c>
      <c r="C37" s="86">
        <f>IF(INT(I37/100)=4,F37,0)</f>
        <v>0</v>
      </c>
      <c r="D37" s="86">
        <f>IF(INT(I37/100)=5,F37,0)</f>
        <v>0</v>
      </c>
      <c r="E37" s="86">
        <f>IF(INT(I37/100)=6,F37,0)</f>
        <v>6</v>
      </c>
      <c r="F37" s="90">
        <v>6</v>
      </c>
      <c r="H37" s="111">
        <v>3</v>
      </c>
      <c r="I37" s="85">
        <v>651</v>
      </c>
      <c r="J37" s="208" t="str">
        <f>LOOKUP(I37,Name!A$2:B1930)</f>
        <v>Georgia Harding</v>
      </c>
      <c r="K37" s="85">
        <v>24.6</v>
      </c>
      <c r="L37" s="214"/>
      <c r="M37" s="243" t="s">
        <v>176</v>
      </c>
      <c r="N37" s="93">
        <v>3</v>
      </c>
      <c r="O37" s="85">
        <v>651</v>
      </c>
      <c r="P37" s="208" t="str">
        <f>LOOKUP(O37,Name!A$2:B1930)</f>
        <v>Georgia Harding</v>
      </c>
      <c r="Q37" s="85">
        <v>45</v>
      </c>
      <c r="R37" s="214"/>
      <c r="S37" s="56"/>
      <c r="T37" s="89">
        <f>IF(INT(O37/100)=1,Y37,0)</f>
        <v>0</v>
      </c>
      <c r="U37" s="89">
        <f>IF(INT(O37/100)=3,Y37,0)</f>
        <v>0</v>
      </c>
      <c r="V37" s="89">
        <f>IF(INT(O37/100)=4,Y37,0)</f>
        <v>0</v>
      </c>
      <c r="W37" s="89">
        <f>IF(INT(O37/100)=5,Y37,0)</f>
        <v>0</v>
      </c>
      <c r="X37" s="89">
        <f>IF(INT(O37/100)=6,Y37,0)</f>
        <v>6</v>
      </c>
      <c r="Y37" s="78">
        <v>6</v>
      </c>
    </row>
    <row r="38" spans="1:25" ht="15.75" thickBot="1">
      <c r="A38" s="86">
        <f>IF(INT(I38/100)=1,F38,0)</f>
        <v>0</v>
      </c>
      <c r="B38" s="86">
        <f>IF(INT(I38/100)=3,F38,0)</f>
        <v>0</v>
      </c>
      <c r="C38" s="86">
        <f>IF(INT(I38/100)=4,F38,0)</f>
        <v>4</v>
      </c>
      <c r="D38" s="86">
        <f>IF(INT(I38/100)=5,F38,0)</f>
        <v>0</v>
      </c>
      <c r="E38" s="86">
        <f>IF(INT(I38/100)=6,F38,0)</f>
        <v>0</v>
      </c>
      <c r="F38" s="90">
        <v>4</v>
      </c>
      <c r="H38" s="111">
        <v>4</v>
      </c>
      <c r="I38" s="85">
        <v>455</v>
      </c>
      <c r="J38" s="208" t="str">
        <f>LOOKUP(I38,Name!A$2:B1931)</f>
        <v>Jessica Hancock</v>
      </c>
      <c r="K38" s="85">
        <v>25.2</v>
      </c>
      <c r="L38" s="214"/>
      <c r="M38" s="243" t="s">
        <v>176</v>
      </c>
      <c r="N38" s="93">
        <v>4</v>
      </c>
      <c r="O38" s="85">
        <v>451</v>
      </c>
      <c r="P38" s="208" t="str">
        <f>LOOKUP(O38,Name!A$2:B1931)</f>
        <v>Shanan Basra</v>
      </c>
      <c r="Q38" s="85">
        <v>44</v>
      </c>
      <c r="R38" s="214"/>
      <c r="S38" s="56"/>
      <c r="T38" s="89">
        <f>IF(INT(O38/100)=1,Y38,0)</f>
        <v>0</v>
      </c>
      <c r="U38" s="89">
        <f>IF(INT(O38/100)=3,Y38,0)</f>
        <v>0</v>
      </c>
      <c r="V38" s="89">
        <f>IF(INT(O38/100)=4,Y38,0)</f>
        <v>4</v>
      </c>
      <c r="W38" s="89">
        <f>IF(INT(O38/100)=5,Y38,0)</f>
        <v>0</v>
      </c>
      <c r="X38" s="89">
        <f>IF(INT(O38/100)=6,Y38,0)</f>
        <v>0</v>
      </c>
      <c r="Y38" s="78">
        <v>4</v>
      </c>
    </row>
    <row r="39" spans="1:25" ht="15.75" thickBot="1">
      <c r="A39" s="86">
        <f>IF(INT(I39/100)=1,F39,0)</f>
        <v>2</v>
      </c>
      <c r="B39" s="86">
        <f>IF(INT(I39/100)=3,F39,0)</f>
        <v>0</v>
      </c>
      <c r="C39" s="86">
        <f>IF(INT(I39/100)=4,F39,0)</f>
        <v>0</v>
      </c>
      <c r="D39" s="86">
        <f>IF(INT(I39/100)=5,F39,0)</f>
        <v>0</v>
      </c>
      <c r="E39" s="86">
        <f>IF(INT(I39/100)=6,F39,0)</f>
        <v>0</v>
      </c>
      <c r="F39" s="90">
        <v>2</v>
      </c>
      <c r="H39" s="111">
        <v>5</v>
      </c>
      <c r="I39" s="85">
        <v>138</v>
      </c>
      <c r="J39" s="208" t="str">
        <f>LOOKUP(I39,Name!A$2:B1932)</f>
        <v>Freya Liddington</v>
      </c>
      <c r="K39" s="7">
        <v>25.3</v>
      </c>
      <c r="L39" s="214"/>
      <c r="M39" s="243" t="s">
        <v>176</v>
      </c>
      <c r="N39" s="93">
        <v>5</v>
      </c>
      <c r="O39" s="85">
        <v>546</v>
      </c>
      <c r="P39" s="208" t="str">
        <f>LOOKUP(O39,Name!A$2:B1932)</f>
        <v>Charlotte Perry</v>
      </c>
      <c r="Q39" s="85">
        <v>38</v>
      </c>
      <c r="R39" s="214"/>
      <c r="S39" s="56"/>
      <c r="T39" s="89">
        <f>IF(INT(O39/100)=1,Y39,0)</f>
        <v>0</v>
      </c>
      <c r="U39" s="89">
        <f>IF(INT(O39/100)=3,Y39,0)</f>
        <v>0</v>
      </c>
      <c r="V39" s="89">
        <f>IF(INT(O39/100)=4,Y39,0)</f>
        <v>0</v>
      </c>
      <c r="W39" s="89">
        <f>IF(INT(O39/100)=5,Y39,0)</f>
        <v>2</v>
      </c>
      <c r="X39" s="89">
        <f>IF(INT(O39/100)=6,Y39,0)</f>
        <v>0</v>
      </c>
      <c r="Y39" s="78">
        <v>2</v>
      </c>
    </row>
    <row r="40" spans="1:25" ht="15.75" thickBot="1">
      <c r="A40" s="87"/>
      <c r="B40" s="87"/>
      <c r="C40" s="87"/>
      <c r="D40" s="87"/>
      <c r="E40" s="87"/>
      <c r="F40" s="88" t="s">
        <v>75</v>
      </c>
      <c r="H40" s="215"/>
      <c r="I40" s="208"/>
      <c r="J40" s="208"/>
      <c r="K40" s="209"/>
      <c r="L40" s="214"/>
      <c r="M40" s="243" t="s">
        <v>176</v>
      </c>
      <c r="N40" s="212"/>
      <c r="O40" s="209"/>
      <c r="P40" s="208"/>
      <c r="Q40" s="209"/>
      <c r="R40" s="214"/>
      <c r="S40" s="56"/>
      <c r="T40" s="103"/>
      <c r="U40" s="87"/>
      <c r="V40" s="87"/>
      <c r="W40" s="87"/>
      <c r="X40" s="87"/>
      <c r="Y40" s="88" t="s">
        <v>75</v>
      </c>
    </row>
    <row r="41" spans="1:25" ht="16.5" thickBot="1">
      <c r="A41" s="80" t="s">
        <v>65</v>
      </c>
      <c r="B41" s="81" t="s">
        <v>67</v>
      </c>
      <c r="C41" s="82" t="s">
        <v>69</v>
      </c>
      <c r="D41" s="83" t="s">
        <v>71</v>
      </c>
      <c r="E41" s="84" t="s">
        <v>73</v>
      </c>
      <c r="H41" s="233" t="s">
        <v>182</v>
      </c>
      <c r="I41" s="208"/>
      <c r="J41" s="209" t="s">
        <v>158</v>
      </c>
      <c r="K41" s="209"/>
      <c r="L41" s="214"/>
      <c r="M41" s="243" t="s">
        <v>176</v>
      </c>
      <c r="N41" s="233" t="s">
        <v>190</v>
      </c>
      <c r="O41" s="209"/>
      <c r="P41" s="209" t="s">
        <v>141</v>
      </c>
      <c r="Q41" s="209"/>
      <c r="R41" s="214"/>
      <c r="S41" s="56"/>
      <c r="T41" s="80" t="s">
        <v>65</v>
      </c>
      <c r="U41" s="81" t="s">
        <v>67</v>
      </c>
      <c r="V41" s="82" t="s">
        <v>69</v>
      </c>
      <c r="W41" s="83" t="s">
        <v>71</v>
      </c>
      <c r="X41" s="84" t="s">
        <v>73</v>
      </c>
    </row>
    <row r="42" spans="1:25" ht="15.75" thickBot="1">
      <c r="A42" s="86">
        <f>IF(INT(I42/100)=1,F42,0)</f>
        <v>0</v>
      </c>
      <c r="B42" s="86">
        <f>IF(INT(I42/100)=3,F42,0)</f>
        <v>10</v>
      </c>
      <c r="C42" s="86">
        <f>IF(INT(I42/100)=4,F42,0)</f>
        <v>0</v>
      </c>
      <c r="D42" s="86">
        <f>IF(INT(I42/100)=5,F42,0)</f>
        <v>0</v>
      </c>
      <c r="E42" s="86">
        <f>IF(INT(I42/100)=6,F42,0)</f>
        <v>0</v>
      </c>
      <c r="F42" s="90">
        <v>10</v>
      </c>
      <c r="H42" s="111">
        <v>1</v>
      </c>
      <c r="I42" s="85">
        <v>310</v>
      </c>
      <c r="J42" s="208" t="str">
        <f>LOOKUP(I42,Name!A$2:B1935)</f>
        <v>Lauryn Walker</v>
      </c>
      <c r="K42" s="85">
        <v>23.5</v>
      </c>
      <c r="L42" s="214"/>
      <c r="M42" s="243" t="s">
        <v>176</v>
      </c>
      <c r="N42" s="93">
        <v>1</v>
      </c>
      <c r="O42" s="85">
        <v>655</v>
      </c>
      <c r="P42" s="208" t="str">
        <f>LOOKUP(O42,Name!A$2:B1935)</f>
        <v>Evie Beard</v>
      </c>
      <c r="Q42" s="85">
        <v>43</v>
      </c>
      <c r="R42" s="214"/>
      <c r="S42" s="56"/>
      <c r="T42" s="89">
        <f>IF(INT(O42/100)=1,Y42,0)</f>
        <v>0</v>
      </c>
      <c r="U42" s="89">
        <f>IF(INT(O42/100)=3,Y42,0)</f>
        <v>0</v>
      </c>
      <c r="V42" s="89">
        <f>IF(INT(O42/100)=4,Y42,0)</f>
        <v>0</v>
      </c>
      <c r="W42" s="89">
        <f>IF(INT(O42/100)=5,Y42,0)</f>
        <v>0</v>
      </c>
      <c r="X42" s="89">
        <f>IF(INT(O42/100)=6,Y42,0)</f>
        <v>10</v>
      </c>
      <c r="Y42" s="78">
        <v>10</v>
      </c>
    </row>
    <row r="43" spans="1:25" ht="15.75" thickBot="1">
      <c r="A43" s="86">
        <f>IF(INT(I43/100)=1,F43,0)</f>
        <v>0</v>
      </c>
      <c r="B43" s="86">
        <f>IF(INT(I43/100)=3,F43,0)</f>
        <v>0</v>
      </c>
      <c r="C43" s="86">
        <f>IF(INT(I43/100)=4,F43,0)</f>
        <v>0</v>
      </c>
      <c r="D43" s="86">
        <f>IF(INT(I43/100)=5,F43,0)</f>
        <v>0</v>
      </c>
      <c r="E43" s="86">
        <f>IF(INT(I43/100)=6,F43,0)</f>
        <v>8</v>
      </c>
      <c r="F43" s="90">
        <v>8</v>
      </c>
      <c r="H43" s="111">
        <v>2</v>
      </c>
      <c r="I43" s="85">
        <v>653</v>
      </c>
      <c r="J43" s="208" t="str">
        <f>LOOKUP(I43,Name!A$2:B1936)</f>
        <v>Kaili Woodward</v>
      </c>
      <c r="K43" s="85">
        <v>24.5</v>
      </c>
      <c r="L43" s="214"/>
      <c r="M43" s="243" t="s">
        <v>176</v>
      </c>
      <c r="N43" s="93">
        <v>2</v>
      </c>
      <c r="O43" s="85">
        <v>137</v>
      </c>
      <c r="P43" s="208" t="str">
        <f>LOOKUP(O43,Name!A$2:B1936)</f>
        <v>Evie Gough</v>
      </c>
      <c r="Q43" s="85">
        <v>41</v>
      </c>
      <c r="R43" s="214"/>
      <c r="S43" s="56"/>
      <c r="T43" s="89">
        <f>IF(INT(O43/100)=1,Y43,0)</f>
        <v>8</v>
      </c>
      <c r="U43" s="89">
        <f>IF(INT(O43/100)=3,Y43,0)</f>
        <v>0</v>
      </c>
      <c r="V43" s="89">
        <f>IF(INT(O43/100)=4,Y43,0)</f>
        <v>0</v>
      </c>
      <c r="W43" s="89">
        <f>IF(INT(O43/100)=5,Y43,0)</f>
        <v>0</v>
      </c>
      <c r="X43" s="89">
        <f>IF(INT(O43/100)=6,Y43,0)</f>
        <v>0</v>
      </c>
      <c r="Y43" s="78">
        <v>8</v>
      </c>
    </row>
    <row r="44" spans="1:25" ht="15.75" thickBot="1">
      <c r="A44" s="86">
        <f>IF(INT(I44/100)=1,F44,0)</f>
        <v>6</v>
      </c>
      <c r="B44" s="86">
        <f>IF(INT(I44/100)=3,F44,0)</f>
        <v>0</v>
      </c>
      <c r="C44" s="86">
        <f>IF(INT(I44/100)=4,F44,0)</f>
        <v>0</v>
      </c>
      <c r="D44" s="86">
        <f>IF(INT(I44/100)=5,F44,0)</f>
        <v>0</v>
      </c>
      <c r="E44" s="86">
        <f>IF(INT(I44/100)=6,F44,0)</f>
        <v>0</v>
      </c>
      <c r="F44" s="90">
        <v>6</v>
      </c>
      <c r="H44" s="111">
        <v>3</v>
      </c>
      <c r="I44" s="85">
        <v>137</v>
      </c>
      <c r="J44" s="208" t="str">
        <f>LOOKUP(I44,Name!A$2:B1937)</f>
        <v>Evie Gough</v>
      </c>
      <c r="K44" s="85">
        <v>24.9</v>
      </c>
      <c r="L44" s="214"/>
      <c r="M44" s="243" t="s">
        <v>176</v>
      </c>
      <c r="N44" s="93">
        <v>3</v>
      </c>
      <c r="O44" s="85">
        <v>450</v>
      </c>
      <c r="P44" s="208" t="str">
        <f>LOOKUP(O44,Name!A$2:B1937)</f>
        <v>Tamare Badze</v>
      </c>
      <c r="Q44" s="85">
        <v>32</v>
      </c>
      <c r="R44" s="214"/>
      <c r="S44" s="56"/>
      <c r="T44" s="89">
        <f>IF(INT(O44/100)=1,Y44,0)</f>
        <v>0</v>
      </c>
      <c r="U44" s="89">
        <f>IF(INT(O44/100)=3,Y44,0)</f>
        <v>0</v>
      </c>
      <c r="V44" s="89">
        <f>IF(INT(O44/100)=4,Y44,0)</f>
        <v>6</v>
      </c>
      <c r="W44" s="89">
        <f>IF(INT(O44/100)=5,Y44,0)</f>
        <v>0</v>
      </c>
      <c r="X44" s="89">
        <f>IF(INT(O44/100)=6,Y44,0)</f>
        <v>0</v>
      </c>
      <c r="Y44" s="78">
        <v>6</v>
      </c>
    </row>
    <row r="45" spans="1:25" ht="15.75" thickBot="1">
      <c r="A45" s="86">
        <f>IF(INT(I45/100)=1,F45,0)</f>
        <v>0</v>
      </c>
      <c r="B45" s="86">
        <f>IF(INT(I45/100)=3,F45,0)</f>
        <v>0</v>
      </c>
      <c r="C45" s="86">
        <f>IF(INT(I45/100)=4,F45,0)</f>
        <v>0</v>
      </c>
      <c r="D45" s="86">
        <f>IF(INT(I45/100)=5,F45,0)</f>
        <v>4</v>
      </c>
      <c r="E45" s="86">
        <f>IF(INT(I45/100)=6,F45,0)</f>
        <v>0</v>
      </c>
      <c r="F45" s="90">
        <v>4</v>
      </c>
      <c r="H45" s="111">
        <v>4</v>
      </c>
      <c r="I45" s="85">
        <v>543</v>
      </c>
      <c r="J45" s="208" t="str">
        <f>LOOKUP(I45,Name!A$2:B1938)</f>
        <v>Amy Kelly</v>
      </c>
      <c r="K45" s="85">
        <v>25.4</v>
      </c>
      <c r="L45" s="214"/>
      <c r="M45" s="243" t="s">
        <v>176</v>
      </c>
      <c r="N45" s="93">
        <v>4</v>
      </c>
      <c r="O45" s="85"/>
      <c r="P45" s="208" t="e">
        <f>LOOKUP(O45,Name!A$2:B1938)</f>
        <v>#N/A</v>
      </c>
      <c r="Q45" s="85"/>
      <c r="R45" s="214"/>
      <c r="S45" s="56"/>
      <c r="T45" s="89">
        <f>IF(INT(O45/100)=1,Y45,0)</f>
        <v>0</v>
      </c>
      <c r="U45" s="89">
        <f>IF(INT(O45/100)=3,Y45,0)</f>
        <v>0</v>
      </c>
      <c r="V45" s="89">
        <f>IF(INT(O45/100)=4,Y45,0)</f>
        <v>0</v>
      </c>
      <c r="W45" s="89">
        <f>IF(INT(O45/100)=5,Y45,0)</f>
        <v>0</v>
      </c>
      <c r="X45" s="89">
        <f>IF(INT(O45/100)=6,Y45,0)</f>
        <v>0</v>
      </c>
      <c r="Y45" s="78">
        <v>4</v>
      </c>
    </row>
    <row r="46" spans="1:25" ht="15.75" thickBot="1">
      <c r="A46" s="86">
        <f>IF(INT(I46/100)=1,F46,0)</f>
        <v>0</v>
      </c>
      <c r="B46" s="86">
        <f>IF(INT(I46/100)=3,F46,0)</f>
        <v>0</v>
      </c>
      <c r="C46" s="86">
        <f>IF(INT(I46/100)=4,F46,0)</f>
        <v>2</v>
      </c>
      <c r="D46" s="86">
        <f>IF(INT(I46/100)=5,F46,0)</f>
        <v>0</v>
      </c>
      <c r="E46" s="86">
        <f>IF(INT(I46/100)=6,F46,0)</f>
        <v>0</v>
      </c>
      <c r="F46" s="90">
        <v>2</v>
      </c>
      <c r="H46" s="111">
        <v>5</v>
      </c>
      <c r="I46" s="85">
        <v>453</v>
      </c>
      <c r="J46" s="208" t="str">
        <f>LOOKUP(I46,Name!A$2:B1939)</f>
        <v>Abbie Gilbert</v>
      </c>
      <c r="K46" s="85">
        <v>26.7</v>
      </c>
      <c r="L46" s="214"/>
      <c r="M46" s="243" t="s">
        <v>176</v>
      </c>
      <c r="N46" s="97">
        <v>5</v>
      </c>
      <c r="O46" s="98"/>
      <c r="P46" s="210" t="e">
        <f>LOOKUP(O46,Name!A$2:B1939)</f>
        <v>#N/A</v>
      </c>
      <c r="Q46" s="98"/>
      <c r="R46" s="217"/>
      <c r="S46" s="56"/>
      <c r="T46" s="89">
        <f>IF(INT(O46/100)=1,Y46,0)</f>
        <v>0</v>
      </c>
      <c r="U46" s="89">
        <f>IF(INT(O46/100)=3,Y46,0)</f>
        <v>0</v>
      </c>
      <c r="V46" s="89">
        <f>IF(INT(O46/100)=4,Y46,0)</f>
        <v>0</v>
      </c>
      <c r="W46" s="89">
        <f>IF(INT(O46/100)=5,Y46,0)</f>
        <v>0</v>
      </c>
      <c r="X46" s="89">
        <f>IF(INT(O46/100)=6,Y46,0)</f>
        <v>0</v>
      </c>
      <c r="Y46" s="78">
        <v>2</v>
      </c>
    </row>
    <row r="47" spans="1:25" ht="15.75" thickBot="1">
      <c r="A47" s="87"/>
      <c r="B47" s="87"/>
      <c r="C47" s="87"/>
      <c r="D47" s="87"/>
      <c r="E47" s="87"/>
      <c r="F47" s="88" t="s">
        <v>75</v>
      </c>
      <c r="H47" s="208"/>
      <c r="I47" s="208"/>
      <c r="J47" s="208"/>
      <c r="K47" s="209"/>
      <c r="L47" s="214"/>
      <c r="M47" s="243" t="s">
        <v>176</v>
      </c>
      <c r="N47" s="216"/>
      <c r="O47" s="216"/>
      <c r="P47" s="211"/>
      <c r="Q47" s="216"/>
      <c r="R47" s="211"/>
      <c r="T47" s="87"/>
      <c r="U47" s="87"/>
      <c r="V47" s="87"/>
      <c r="W47" s="87"/>
      <c r="X47" s="87"/>
      <c r="Y47" s="88" t="s">
        <v>75</v>
      </c>
    </row>
    <row r="48" spans="1:25" ht="16.5" thickBot="1">
      <c r="A48" s="80" t="s">
        <v>65</v>
      </c>
      <c r="B48" s="81" t="s">
        <v>67</v>
      </c>
      <c r="C48" s="82" t="s">
        <v>69</v>
      </c>
      <c r="D48" s="83" t="s">
        <v>71</v>
      </c>
      <c r="E48" s="84" t="s">
        <v>73</v>
      </c>
      <c r="H48" s="233" t="s">
        <v>183</v>
      </c>
      <c r="I48" s="208"/>
      <c r="J48" s="209" t="s">
        <v>160</v>
      </c>
      <c r="K48" s="209"/>
      <c r="L48" s="214"/>
      <c r="M48" s="243" t="s">
        <v>176</v>
      </c>
      <c r="N48" s="232" t="s">
        <v>187</v>
      </c>
      <c r="O48" s="218"/>
      <c r="P48" s="207" t="s">
        <v>161</v>
      </c>
      <c r="Q48" s="207"/>
      <c r="R48" s="213"/>
      <c r="S48" s="56"/>
      <c r="T48" s="80" t="s">
        <v>65</v>
      </c>
      <c r="U48" s="81" t="s">
        <v>67</v>
      </c>
      <c r="V48" s="82" t="s">
        <v>69</v>
      </c>
      <c r="W48" s="83" t="s">
        <v>71</v>
      </c>
      <c r="X48" s="84" t="s">
        <v>73</v>
      </c>
    </row>
    <row r="49" spans="1:25" ht="15.75" thickBot="1">
      <c r="A49" s="86">
        <f>IF(I49=1,F49,0)</f>
        <v>0</v>
      </c>
      <c r="B49" s="86">
        <f>IF(I49=3,F49,0)</f>
        <v>10</v>
      </c>
      <c r="C49" s="86">
        <f>IF(I49=4,F49,0)</f>
        <v>0</v>
      </c>
      <c r="D49" s="86">
        <f>IF(I49=5,F49,0)</f>
        <v>0</v>
      </c>
      <c r="E49" s="86">
        <f>IF(I49=6,F49,0)</f>
        <v>0</v>
      </c>
      <c r="F49" s="90">
        <v>10</v>
      </c>
      <c r="H49" s="111">
        <v>1</v>
      </c>
      <c r="I49" s="85">
        <v>3</v>
      </c>
      <c r="J49" s="208" t="str">
        <f>LOOKUP(I49,Name!A$2:B1942)</f>
        <v>Birchfield Harriers</v>
      </c>
      <c r="K49" s="85">
        <v>101.2</v>
      </c>
      <c r="L49" s="214"/>
      <c r="M49" s="243" t="s">
        <v>176</v>
      </c>
      <c r="N49" s="93">
        <v>1</v>
      </c>
      <c r="O49" s="85">
        <v>309</v>
      </c>
      <c r="P49" s="208" t="str">
        <f>LOOKUP(O49,Name!A$2:B1942)</f>
        <v>Jayda Regis</v>
      </c>
      <c r="Q49" s="85">
        <v>9.4600000000000009</v>
      </c>
      <c r="R49" s="214"/>
      <c r="S49" s="56"/>
      <c r="T49" s="89">
        <f>IF(INT(O49/100)=1,Y49,0)</f>
        <v>0</v>
      </c>
      <c r="U49" s="89">
        <f>IF(INT(O49/100)=3,Y49,0)</f>
        <v>10</v>
      </c>
      <c r="V49" s="89">
        <f>IF(INT(O49/100)=4,Y49,0)</f>
        <v>0</v>
      </c>
      <c r="W49" s="89">
        <f>IF(INT(O49/100)=5,Y49,0)</f>
        <v>0</v>
      </c>
      <c r="X49" s="89">
        <f>IF(INT(O49/100)=6,Y49,0)</f>
        <v>0</v>
      </c>
      <c r="Y49" s="78">
        <v>10</v>
      </c>
    </row>
    <row r="50" spans="1:25" ht="15.75" thickBot="1">
      <c r="A50" s="86">
        <f>IF(I50=1,F50,0)</f>
        <v>8</v>
      </c>
      <c r="B50" s="86">
        <f>IF(I50=3,F50,0)</f>
        <v>0</v>
      </c>
      <c r="C50" s="86">
        <f>IF(I50=4,F50,0)</f>
        <v>0</v>
      </c>
      <c r="D50" s="86">
        <f>IF(I50=5,F50,0)</f>
        <v>0</v>
      </c>
      <c r="E50" s="86">
        <f>IF(I50=6,F50,0)</f>
        <v>0</v>
      </c>
      <c r="F50" s="90">
        <v>8</v>
      </c>
      <c r="H50" s="111">
        <v>2</v>
      </c>
      <c r="I50" s="85">
        <v>1</v>
      </c>
      <c r="J50" s="208" t="str">
        <f>LOOKUP(I50,Name!A$2:B1943)</f>
        <v>Royal Sutton Coldfield</v>
      </c>
      <c r="K50" s="85">
        <v>110.4</v>
      </c>
      <c r="L50" s="214"/>
      <c r="M50" s="243" t="s">
        <v>176</v>
      </c>
      <c r="N50" s="93">
        <v>2</v>
      </c>
      <c r="O50" s="85">
        <v>453</v>
      </c>
      <c r="P50" s="208" t="str">
        <f>LOOKUP(O50,Name!A$2:B1943)</f>
        <v>Abbie Gilbert</v>
      </c>
      <c r="Q50" s="85">
        <v>7.21</v>
      </c>
      <c r="R50" s="214"/>
      <c r="S50" s="56"/>
      <c r="T50" s="89">
        <f>IF(INT(O50/100)=1,Y50,0)</f>
        <v>0</v>
      </c>
      <c r="U50" s="89">
        <f>IF(INT(O50/100)=3,Y50,0)</f>
        <v>0</v>
      </c>
      <c r="V50" s="89">
        <f>IF(INT(O50/100)=4,Y50,0)</f>
        <v>8</v>
      </c>
      <c r="W50" s="89">
        <f>IF(INT(O50/100)=5,Y50,0)</f>
        <v>0</v>
      </c>
      <c r="X50" s="89">
        <f>IF(INT(O50/100)=6,Y50,0)</f>
        <v>0</v>
      </c>
      <c r="Y50" s="78">
        <v>8</v>
      </c>
    </row>
    <row r="51" spans="1:25" ht="15.75" thickBot="1">
      <c r="A51" s="86">
        <f>IF(I51=1,F51,0)</f>
        <v>0</v>
      </c>
      <c r="B51" s="86">
        <f>IF(I51=3,F51,0)</f>
        <v>0</v>
      </c>
      <c r="C51" s="86">
        <f>IF(I51=4,F51,0)</f>
        <v>0</v>
      </c>
      <c r="D51" s="86">
        <f>IF(I51=5,F51,0)</f>
        <v>0</v>
      </c>
      <c r="E51" s="86">
        <f>IF(I51=6,F51,0)</f>
        <v>6</v>
      </c>
      <c r="F51" s="90">
        <v>6</v>
      </c>
      <c r="H51" s="111">
        <v>3</v>
      </c>
      <c r="I51" s="85">
        <v>6</v>
      </c>
      <c r="J51" s="208" t="str">
        <f>LOOKUP(I51,Name!A$2:B1944)</f>
        <v>Solihull &amp; Small Heath</v>
      </c>
      <c r="K51" s="85">
        <v>111.1</v>
      </c>
      <c r="L51" s="214"/>
      <c r="M51" s="243" t="s">
        <v>176</v>
      </c>
      <c r="N51" s="93">
        <v>3</v>
      </c>
      <c r="O51" s="85">
        <v>142</v>
      </c>
      <c r="P51" s="208" t="str">
        <f>LOOKUP(O51,Name!A$2:B1944)</f>
        <v>Patience Clark</v>
      </c>
      <c r="Q51" s="85">
        <v>7.03</v>
      </c>
      <c r="R51" s="214"/>
      <c r="S51" s="56"/>
      <c r="T51" s="89">
        <f>IF(INT(O51/100)=1,Y51,0)</f>
        <v>6</v>
      </c>
      <c r="U51" s="89">
        <f>IF(INT(O51/100)=3,Y51,0)</f>
        <v>0</v>
      </c>
      <c r="V51" s="89">
        <f>IF(INT(O51/100)=4,Y51,0)</f>
        <v>0</v>
      </c>
      <c r="W51" s="89">
        <f>IF(INT(O51/100)=5,Y51,0)</f>
        <v>0</v>
      </c>
      <c r="X51" s="89">
        <f>IF(INT(O51/100)=6,Y51,0)</f>
        <v>0</v>
      </c>
      <c r="Y51" s="78">
        <v>6</v>
      </c>
    </row>
    <row r="52" spans="1:25" ht="15.75" thickBot="1">
      <c r="A52" s="86">
        <f>IF(I52=1,F52,0)</f>
        <v>0</v>
      </c>
      <c r="B52" s="86">
        <f>IF(I52=3,F52,0)</f>
        <v>0</v>
      </c>
      <c r="C52" s="86">
        <f>IF(I52=4,F52,0)</f>
        <v>4</v>
      </c>
      <c r="D52" s="86">
        <f>IF(I52=5,F52,0)</f>
        <v>0</v>
      </c>
      <c r="E52" s="86">
        <f>IF(I52=6,F52,0)</f>
        <v>0</v>
      </c>
      <c r="F52" s="90">
        <v>4</v>
      </c>
      <c r="H52" s="111">
        <v>4</v>
      </c>
      <c r="I52" s="85">
        <v>4</v>
      </c>
      <c r="J52" s="208" t="str">
        <f>LOOKUP(I52,Name!A$2:B1945)</f>
        <v>Halesowen C&amp;AC</v>
      </c>
      <c r="K52" s="85">
        <v>117.2</v>
      </c>
      <c r="L52" s="214"/>
      <c r="M52" s="243" t="s">
        <v>176</v>
      </c>
      <c r="N52" s="93">
        <v>4</v>
      </c>
      <c r="O52" s="85">
        <v>653</v>
      </c>
      <c r="P52" s="208" t="str">
        <f>LOOKUP(O52,Name!A$2:B1945)</f>
        <v>Kaili Woodward</v>
      </c>
      <c r="Q52" s="426">
        <v>7</v>
      </c>
      <c r="R52" s="214"/>
      <c r="S52" s="56"/>
      <c r="T52" s="89">
        <f>IF(INT(O52/100)=1,Y52,0)</f>
        <v>0</v>
      </c>
      <c r="U52" s="89">
        <f>IF(INT(O52/100)=3,Y52,0)</f>
        <v>0</v>
      </c>
      <c r="V52" s="89">
        <f>IF(INT(O52/100)=4,Y52,0)</f>
        <v>0</v>
      </c>
      <c r="W52" s="89">
        <f>IF(INT(O52/100)=5,Y52,0)</f>
        <v>0</v>
      </c>
      <c r="X52" s="89">
        <f>IF(INT(O52/100)=6,Y52,0)</f>
        <v>4</v>
      </c>
      <c r="Y52" s="78">
        <v>4</v>
      </c>
    </row>
    <row r="53" spans="1:25" ht="15.75" thickBot="1">
      <c r="A53" s="86">
        <f>IF(I53=1,F53,0)</f>
        <v>0</v>
      </c>
      <c r="B53" s="86">
        <f>IF(I53=3,F53,0)</f>
        <v>0</v>
      </c>
      <c r="C53" s="86">
        <f>IF(I53=4,F53,0)</f>
        <v>0</v>
      </c>
      <c r="D53" s="86">
        <f>IF(I53=5,F53,0)</f>
        <v>2</v>
      </c>
      <c r="E53" s="86">
        <f>IF(I53=6,F53,0)</f>
        <v>0</v>
      </c>
      <c r="F53" s="90">
        <v>2</v>
      </c>
      <c r="H53" s="111">
        <v>5</v>
      </c>
      <c r="I53" s="85">
        <v>5</v>
      </c>
      <c r="J53" s="208" t="str">
        <f>LOOKUP(I53,Name!A$2:B1946)</f>
        <v>Tamworth AC</v>
      </c>
      <c r="K53" s="85">
        <v>118.3</v>
      </c>
      <c r="L53" s="214"/>
      <c r="M53" s="243" t="s">
        <v>176</v>
      </c>
      <c r="N53" s="93">
        <v>5</v>
      </c>
      <c r="O53" s="85">
        <v>546</v>
      </c>
      <c r="P53" s="208" t="str">
        <f>LOOKUP(O53,Name!A$2:B1946)</f>
        <v>Charlotte Perry</v>
      </c>
      <c r="Q53" s="85">
        <v>3.31</v>
      </c>
      <c r="R53" s="214"/>
      <c r="S53" s="56"/>
      <c r="T53" s="89">
        <f>IF(INT(O53/100)=1,Y53,0)</f>
        <v>0</v>
      </c>
      <c r="U53" s="89">
        <f>IF(INT(O53/100)=3,Y53,0)</f>
        <v>0</v>
      </c>
      <c r="V53" s="89">
        <f>IF(INT(O53/100)=4,Y53,0)</f>
        <v>0</v>
      </c>
      <c r="W53" s="89">
        <f>IF(INT(O53/100)=5,Y53,0)</f>
        <v>2</v>
      </c>
      <c r="X53" s="89">
        <f>IF(INT(O53/100)=6,Y53,0)</f>
        <v>0</v>
      </c>
      <c r="Y53" s="78">
        <v>2</v>
      </c>
    </row>
    <row r="54" spans="1:25" ht="15.75" thickBot="1">
      <c r="A54" s="87"/>
      <c r="B54" s="87"/>
      <c r="C54" s="87"/>
      <c r="D54" s="87"/>
      <c r="E54" s="87"/>
      <c r="F54" s="88" t="s">
        <v>75</v>
      </c>
      <c r="H54" s="212"/>
      <c r="I54" s="209"/>
      <c r="J54" s="208"/>
      <c r="K54" s="209"/>
      <c r="L54" s="214"/>
      <c r="M54" s="243" t="s">
        <v>176</v>
      </c>
      <c r="N54" s="212"/>
      <c r="O54" s="209"/>
      <c r="P54" s="208"/>
      <c r="Q54" s="209"/>
      <c r="R54" s="214"/>
      <c r="S54" s="56"/>
      <c r="T54" s="103"/>
      <c r="U54" s="87"/>
      <c r="V54" s="87"/>
      <c r="W54" s="87"/>
      <c r="X54" s="87"/>
      <c r="Y54" s="88" t="s">
        <v>75</v>
      </c>
    </row>
    <row r="55" spans="1:25" ht="16.5" thickBot="1">
      <c r="A55" s="80" t="s">
        <v>65</v>
      </c>
      <c r="B55" s="81" t="s">
        <v>67</v>
      </c>
      <c r="C55" s="82" t="s">
        <v>69</v>
      </c>
      <c r="D55" s="83" t="s">
        <v>71</v>
      </c>
      <c r="E55" s="84" t="s">
        <v>73</v>
      </c>
      <c r="H55" s="233" t="s">
        <v>184</v>
      </c>
      <c r="I55" s="209"/>
      <c r="J55" s="209" t="s">
        <v>332</v>
      </c>
      <c r="K55" s="209"/>
      <c r="L55" s="214"/>
      <c r="M55" s="243" t="s">
        <v>176</v>
      </c>
      <c r="N55" s="233" t="s">
        <v>188</v>
      </c>
      <c r="O55" s="209"/>
      <c r="P55" s="209" t="s">
        <v>162</v>
      </c>
      <c r="Q55" s="209"/>
      <c r="R55" s="214"/>
      <c r="S55" s="56"/>
      <c r="T55" s="80" t="s">
        <v>65</v>
      </c>
      <c r="U55" s="81" t="s">
        <v>67</v>
      </c>
      <c r="V55" s="82" t="s">
        <v>69</v>
      </c>
      <c r="W55" s="83" t="s">
        <v>71</v>
      </c>
      <c r="X55" s="84" t="s">
        <v>73</v>
      </c>
    </row>
    <row r="56" spans="1:25" ht="15.75" thickBot="1">
      <c r="A56" s="86">
        <f>IF(I56=1,F56,0)</f>
        <v>0</v>
      </c>
      <c r="B56" s="86">
        <f>IF(I56=3,F56,0)</f>
        <v>10</v>
      </c>
      <c r="C56" s="86">
        <f>IF(I56=4,F56,0)</f>
        <v>0</v>
      </c>
      <c r="D56" s="86">
        <f>IF(I56=5,F56,0)</f>
        <v>0</v>
      </c>
      <c r="E56" s="86">
        <f>IF(I56=6,F56,0)</f>
        <v>0</v>
      </c>
      <c r="F56" s="90">
        <v>10</v>
      </c>
      <c r="H56" s="111">
        <v>1</v>
      </c>
      <c r="I56" s="85">
        <v>3</v>
      </c>
      <c r="J56" s="208" t="str">
        <f>LOOKUP(I56,Name!A$2:B1949)</f>
        <v>Birchfield Harriers</v>
      </c>
      <c r="K56" s="7"/>
      <c r="L56" s="214"/>
      <c r="M56" s="243" t="s">
        <v>176</v>
      </c>
      <c r="N56" s="93">
        <v>1</v>
      </c>
      <c r="O56" s="85">
        <v>314</v>
      </c>
      <c r="P56" s="208" t="str">
        <f>LOOKUP(O56,Name!A$2:B1949)</f>
        <v>Beth Lloyd</v>
      </c>
      <c r="Q56" s="85">
        <v>8.42</v>
      </c>
      <c r="R56" s="214"/>
      <c r="S56" s="56"/>
      <c r="T56" s="89">
        <f>IF(INT(O56/100)=1,Y56,0)</f>
        <v>0</v>
      </c>
      <c r="U56" s="89">
        <f>IF(INT(O56/100)=3,Y56,0)</f>
        <v>10</v>
      </c>
      <c r="V56" s="89">
        <f>IF(INT(O56/100)=4,Y56,0)</f>
        <v>0</v>
      </c>
      <c r="W56" s="89">
        <f>IF(INT(O56/100)=5,Y56,0)</f>
        <v>0</v>
      </c>
      <c r="X56" s="89">
        <f>IF(INT(O56/100)=6,Y56,0)</f>
        <v>0</v>
      </c>
      <c r="Y56" s="78">
        <v>10</v>
      </c>
    </row>
    <row r="57" spans="1:25" ht="15.75" thickBot="1">
      <c r="A57" s="86">
        <f>IF(I57=1,F57,0)</f>
        <v>0</v>
      </c>
      <c r="B57" s="86">
        <f>IF(I57=3,F57,0)</f>
        <v>0</v>
      </c>
      <c r="C57" s="86">
        <f>IF(I57=4,F57,0)</f>
        <v>0</v>
      </c>
      <c r="D57" s="86">
        <f>IF(I57=5,F57,0)</f>
        <v>0</v>
      </c>
      <c r="E57" s="86">
        <f>IF(I57=6,F57,0)</f>
        <v>8</v>
      </c>
      <c r="F57" s="90">
        <v>8</v>
      </c>
      <c r="H57" s="111">
        <v>2</v>
      </c>
      <c r="I57" s="85">
        <v>6</v>
      </c>
      <c r="J57" s="208" t="str">
        <f>LOOKUP(I57,Name!A$2:B1950)</f>
        <v>Solihull &amp; Small Heath</v>
      </c>
      <c r="K57" s="85"/>
      <c r="L57" s="214"/>
      <c r="M57" s="243" t="s">
        <v>176</v>
      </c>
      <c r="N57" s="93">
        <v>2</v>
      </c>
      <c r="O57" s="85">
        <v>135</v>
      </c>
      <c r="P57" s="208" t="str">
        <f>LOOKUP(O57,Name!A$2:B1950)</f>
        <v>Regan Keating</v>
      </c>
      <c r="Q57" s="85">
        <v>6.69</v>
      </c>
      <c r="R57" s="214"/>
      <c r="S57" s="56"/>
      <c r="T57" s="89">
        <f>IF(INT(O57/100)=1,Y57,0)</f>
        <v>8</v>
      </c>
      <c r="U57" s="89">
        <f>IF(INT(O57/100)=3,Y57,0)</f>
        <v>0</v>
      </c>
      <c r="V57" s="89">
        <f>IF(INT(O57/100)=4,Y57,0)</f>
        <v>0</v>
      </c>
      <c r="W57" s="89">
        <f>IF(INT(O57/100)=5,Y57,0)</f>
        <v>0</v>
      </c>
      <c r="X57" s="89">
        <f>IF(INT(O57/100)=6,Y57,0)</f>
        <v>0</v>
      </c>
      <c r="Y57" s="78">
        <v>8</v>
      </c>
    </row>
    <row r="58" spans="1:25" ht="15.75" thickBot="1">
      <c r="A58" s="86">
        <f>IF(I58=1,F58,0)</f>
        <v>6</v>
      </c>
      <c r="B58" s="86">
        <f>IF(I58=3,F58,0)</f>
        <v>0</v>
      </c>
      <c r="C58" s="86">
        <f>IF(I58=4,F58,0)</f>
        <v>0</v>
      </c>
      <c r="D58" s="86">
        <f>IF(I58=5,F58,0)</f>
        <v>0</v>
      </c>
      <c r="E58" s="86">
        <f>IF(I58=6,F58,0)</f>
        <v>0</v>
      </c>
      <c r="F58" s="90">
        <v>6</v>
      </c>
      <c r="H58" s="111">
        <v>3</v>
      </c>
      <c r="I58" s="85">
        <v>1</v>
      </c>
      <c r="J58" s="208" t="str">
        <f>LOOKUP(I58,Name!A$2:B1951)</f>
        <v>Royal Sutton Coldfield</v>
      </c>
      <c r="K58" s="85"/>
      <c r="L58" s="214"/>
      <c r="M58" s="243" t="s">
        <v>176</v>
      </c>
      <c r="N58" s="93">
        <v>3</v>
      </c>
      <c r="O58" s="85">
        <v>454</v>
      </c>
      <c r="P58" s="208" t="str">
        <f>LOOKUP(O58,Name!A$2:B1951)</f>
        <v>Carrie Gordon</v>
      </c>
      <c r="Q58" s="85">
        <v>4.6900000000000004</v>
      </c>
      <c r="R58" s="214"/>
      <c r="S58" s="56"/>
      <c r="T58" s="89">
        <f>IF(INT(O58/100)=1,Y58,0)</f>
        <v>0</v>
      </c>
      <c r="U58" s="89">
        <f>IF(INT(O58/100)=3,Y58,0)</f>
        <v>0</v>
      </c>
      <c r="V58" s="89">
        <f>IF(INT(O58/100)=4,Y58,0)</f>
        <v>6</v>
      </c>
      <c r="W58" s="89">
        <f>IF(INT(O58/100)=5,Y58,0)</f>
        <v>0</v>
      </c>
      <c r="X58" s="89">
        <f>IF(INT(O58/100)=6,Y58,0)</f>
        <v>0</v>
      </c>
      <c r="Y58" s="78">
        <v>6</v>
      </c>
    </row>
    <row r="59" spans="1:25" ht="15.75" thickBot="1">
      <c r="A59" s="86">
        <f>IF(I59=1,F59,0)</f>
        <v>0</v>
      </c>
      <c r="B59" s="86">
        <f>IF(I59=3,F59,0)</f>
        <v>0</v>
      </c>
      <c r="C59" s="86">
        <f>IF(I59=4,F59,0)</f>
        <v>0</v>
      </c>
      <c r="D59" s="86">
        <f>IF(I59=5,F59,0)</f>
        <v>4</v>
      </c>
      <c r="E59" s="86">
        <f>IF(I59=6,F59,0)</f>
        <v>0</v>
      </c>
      <c r="F59" s="90">
        <v>4</v>
      </c>
      <c r="H59" s="111">
        <v>4</v>
      </c>
      <c r="I59" s="85">
        <v>5</v>
      </c>
      <c r="J59" s="208" t="str">
        <f>LOOKUP(I59,Name!A$2:B1952)</f>
        <v>Tamworth AC</v>
      </c>
      <c r="K59" s="85"/>
      <c r="L59" s="214"/>
      <c r="M59" s="243" t="s">
        <v>176</v>
      </c>
      <c r="N59" s="93">
        <v>4</v>
      </c>
      <c r="O59" s="85"/>
      <c r="P59" s="208" t="e">
        <f>LOOKUP(O59,Name!A$2:B1952)</f>
        <v>#N/A</v>
      </c>
      <c r="Q59" s="85"/>
      <c r="R59" s="214"/>
      <c r="S59" s="56"/>
      <c r="T59" s="89">
        <f>IF(INT(O59/100)=1,Y59,0)</f>
        <v>0</v>
      </c>
      <c r="U59" s="89">
        <f>IF(INT(O59/100)=3,Y59,0)</f>
        <v>0</v>
      </c>
      <c r="V59" s="89">
        <f>IF(INT(O59/100)=4,Y59,0)</f>
        <v>0</v>
      </c>
      <c r="W59" s="89">
        <f>IF(INT(O59/100)=5,Y59,0)</f>
        <v>0</v>
      </c>
      <c r="X59" s="89">
        <f>IF(INT(O59/100)=6,Y59,0)</f>
        <v>0</v>
      </c>
      <c r="Y59" s="78">
        <v>4</v>
      </c>
    </row>
    <row r="60" spans="1:25" ht="15.75" thickBot="1">
      <c r="A60" s="86">
        <f>IF(I60=1,F60,0)</f>
        <v>0</v>
      </c>
      <c r="B60" s="86">
        <f>IF(I60=3,F60,0)</f>
        <v>0</v>
      </c>
      <c r="C60" s="86">
        <f>IF(I60=4,F60,0)</f>
        <v>2</v>
      </c>
      <c r="D60" s="86">
        <f>IF(I60=5,F60,0)</f>
        <v>0</v>
      </c>
      <c r="E60" s="86">
        <f>IF(I60=6,F60,0)</f>
        <v>0</v>
      </c>
      <c r="F60" s="90">
        <v>2</v>
      </c>
      <c r="H60" s="113">
        <v>5</v>
      </c>
      <c r="I60" s="98">
        <v>4</v>
      </c>
      <c r="J60" s="210" t="str">
        <f>LOOKUP(I60,Name!A$2:B1953)</f>
        <v>Halesowen C&amp;AC</v>
      </c>
      <c r="K60" s="98"/>
      <c r="L60" s="217"/>
      <c r="M60" s="243" t="s">
        <v>176</v>
      </c>
      <c r="N60" s="97">
        <v>5</v>
      </c>
      <c r="O60" s="98"/>
      <c r="P60" s="210" t="e">
        <f>LOOKUP(O60,Name!A$2:B1953)</f>
        <v>#N/A</v>
      </c>
      <c r="Q60" s="98"/>
      <c r="R60" s="217"/>
      <c r="S60" s="56"/>
      <c r="T60" s="89">
        <f>IF(INT(O60/100)=1,Y60,0)</f>
        <v>0</v>
      </c>
      <c r="U60" s="89">
        <f>IF(INT(O60/100)=3,Y60,0)</f>
        <v>0</v>
      </c>
      <c r="V60" s="89">
        <f>IF(INT(O60/100)=4,Y60,0)</f>
        <v>0</v>
      </c>
      <c r="W60" s="89">
        <f>IF(INT(O60/100)=5,Y60,0)</f>
        <v>0</v>
      </c>
      <c r="X60" s="89">
        <f>IF(INT(O60/100)=6,Y60,0)</f>
        <v>0</v>
      </c>
      <c r="Y60" s="78">
        <v>2</v>
      </c>
    </row>
    <row r="61" spans="1:25" ht="15.75" thickBot="1">
      <c r="A61" s="87"/>
      <c r="B61" s="87"/>
      <c r="C61" s="87"/>
      <c r="D61" s="87"/>
      <c r="E61" s="87"/>
      <c r="F61" s="88" t="s">
        <v>75</v>
      </c>
      <c r="H61" s="216"/>
      <c r="I61" s="216"/>
      <c r="J61" s="211"/>
      <c r="K61" s="216"/>
      <c r="L61" s="211"/>
      <c r="M61" s="243" t="s">
        <v>176</v>
      </c>
      <c r="N61" s="216"/>
      <c r="O61" s="216"/>
      <c r="P61" s="211"/>
      <c r="Q61" s="216"/>
      <c r="R61" s="211"/>
      <c r="T61" s="87"/>
      <c r="U61" s="87"/>
      <c r="V61" s="87"/>
      <c r="W61" s="87"/>
      <c r="X61" s="87"/>
      <c r="Y61" s="88" t="s">
        <v>75</v>
      </c>
    </row>
    <row r="62" spans="1:25" ht="16.5" thickBot="1">
      <c r="A62" s="80" t="s">
        <v>65</v>
      </c>
      <c r="B62" s="81" t="s">
        <v>67</v>
      </c>
      <c r="C62" s="82" t="s">
        <v>69</v>
      </c>
      <c r="D62" s="83" t="s">
        <v>71</v>
      </c>
      <c r="E62" s="84" t="s">
        <v>73</v>
      </c>
      <c r="H62" s="232" t="s">
        <v>185</v>
      </c>
      <c r="I62" s="218"/>
      <c r="J62" s="207" t="s">
        <v>129</v>
      </c>
      <c r="K62" s="207"/>
      <c r="L62" s="213"/>
      <c r="M62" s="243" t="s">
        <v>176</v>
      </c>
      <c r="N62" s="232" t="s">
        <v>186</v>
      </c>
      <c r="O62" s="218"/>
      <c r="P62" s="207" t="s">
        <v>130</v>
      </c>
      <c r="Q62" s="207"/>
      <c r="R62" s="213"/>
      <c r="S62" s="56"/>
      <c r="T62" s="80" t="s">
        <v>65</v>
      </c>
      <c r="U62" s="81" t="s">
        <v>67</v>
      </c>
      <c r="V62" s="82" t="s">
        <v>69</v>
      </c>
      <c r="W62" s="83" t="s">
        <v>71</v>
      </c>
      <c r="X62" s="84" t="s">
        <v>73</v>
      </c>
    </row>
    <row r="63" spans="1:25" ht="15.75" thickBot="1">
      <c r="A63" s="89">
        <f>IF(INT(I63/100)=1,F63,0)</f>
        <v>0</v>
      </c>
      <c r="B63" s="89">
        <f>IF(INT(I63/100)=3,F63,0)</f>
        <v>0</v>
      </c>
      <c r="C63" s="89">
        <f>IF(INT(I63/100)=4,F63,0)</f>
        <v>0</v>
      </c>
      <c r="D63" s="89">
        <f>IF(INT(I63/100)=5,F63,0)</f>
        <v>10</v>
      </c>
      <c r="E63" s="89">
        <f>IF(INT(I63/100)=6,F63,0)</f>
        <v>0</v>
      </c>
      <c r="F63" s="78">
        <v>10</v>
      </c>
      <c r="H63" s="93">
        <v>1</v>
      </c>
      <c r="I63" s="85">
        <v>542</v>
      </c>
      <c r="J63" s="208" t="str">
        <f>LOOKUP(I63,Name!A$2:B1949)</f>
        <v>Lauren Swindell</v>
      </c>
      <c r="K63" s="85">
        <v>60</v>
      </c>
      <c r="L63" s="214"/>
      <c r="M63" s="243" t="s">
        <v>176</v>
      </c>
      <c r="N63" s="93">
        <v>1</v>
      </c>
      <c r="O63" s="85">
        <v>657</v>
      </c>
      <c r="P63" s="208" t="str">
        <f>LOOKUP(O63,Name!A$2:B1956)</f>
        <v>Annabel Dalby</v>
      </c>
      <c r="Q63" s="85">
        <v>54</v>
      </c>
      <c r="R63" s="214"/>
      <c r="S63" s="56"/>
      <c r="T63" s="89">
        <f>IF(INT(O63/100)=1,Y63,0)</f>
        <v>0</v>
      </c>
      <c r="U63" s="89">
        <f>IF(INT(O63/100)=3,Y63,0)</f>
        <v>0</v>
      </c>
      <c r="V63" s="89">
        <f>IF(INT(O63/100)=4,Y63,0)</f>
        <v>0</v>
      </c>
      <c r="W63" s="89">
        <f>IF(INT(O63/100)=5,Y63,0)</f>
        <v>0</v>
      </c>
      <c r="X63" s="89">
        <f>IF(INT(O63/100)=6,Y63,0)</f>
        <v>10</v>
      </c>
      <c r="Y63" s="78">
        <v>10</v>
      </c>
    </row>
    <row r="64" spans="1:25" ht="15.75" thickBot="1">
      <c r="A64" s="89">
        <f>IF(INT(I64/100)=1,F64,0)</f>
        <v>0</v>
      </c>
      <c r="B64" s="89">
        <f>IF(INT(I64/100)=3,F64,0)</f>
        <v>0</v>
      </c>
      <c r="C64" s="89">
        <f>IF(INT(I64/100)=4,F64,0)</f>
        <v>0</v>
      </c>
      <c r="D64" s="89">
        <f>IF(INT(I64/100)=5,F64,0)</f>
        <v>0</v>
      </c>
      <c r="E64" s="89">
        <f>IF(INT(I64/100)=6,F64,0)</f>
        <v>8</v>
      </c>
      <c r="F64" s="78">
        <v>8</v>
      </c>
      <c r="H64" s="93">
        <v>2</v>
      </c>
      <c r="I64" s="85">
        <v>656</v>
      </c>
      <c r="J64" s="208" t="str">
        <f>LOOKUP(I64,Name!A$2:B1950)</f>
        <v>Tanith Cox</v>
      </c>
      <c r="K64" s="85">
        <v>56</v>
      </c>
      <c r="L64" s="214"/>
      <c r="M64" s="243" t="s">
        <v>176</v>
      </c>
      <c r="N64" s="93">
        <v>2</v>
      </c>
      <c r="O64" s="85">
        <v>544</v>
      </c>
      <c r="P64" s="208" t="str">
        <f>LOOKUP(O64,Name!A$2:B1957)</f>
        <v>Lauren Bowman</v>
      </c>
      <c r="Q64" s="85">
        <v>53</v>
      </c>
      <c r="R64" s="214"/>
      <c r="S64" s="56"/>
      <c r="T64" s="89">
        <f>IF(INT(O64/100)=1,Y64,0)</f>
        <v>0</v>
      </c>
      <c r="U64" s="89">
        <f>IF(INT(O64/100)=3,Y64,0)</f>
        <v>0</v>
      </c>
      <c r="V64" s="89">
        <f>IF(INT(O64/100)=4,Y64,0)</f>
        <v>0</v>
      </c>
      <c r="W64" s="89">
        <f>IF(INT(O64/100)=5,Y64,0)</f>
        <v>8</v>
      </c>
      <c r="X64" s="89">
        <f>IF(INT(O64/100)=6,Y64,0)</f>
        <v>0</v>
      </c>
      <c r="Y64" s="78">
        <v>8</v>
      </c>
    </row>
    <row r="65" spans="1:25" ht="15.75" thickBot="1">
      <c r="A65" s="89">
        <f>IF(INT(I65/100)=1,F65,0)</f>
        <v>0</v>
      </c>
      <c r="B65" s="89">
        <f>IF(INT(I65/100)=3,F65,0)</f>
        <v>0</v>
      </c>
      <c r="C65" s="89">
        <f>IF(INT(I65/100)=4,F65,0)</f>
        <v>6</v>
      </c>
      <c r="D65" s="89">
        <f>IF(INT(I65/100)=5,F65,0)</f>
        <v>0</v>
      </c>
      <c r="E65" s="89">
        <f>IF(INT(I65/100)=6,F65,0)</f>
        <v>0</v>
      </c>
      <c r="F65" s="78">
        <v>6</v>
      </c>
      <c r="H65" s="93">
        <v>3</v>
      </c>
      <c r="I65" s="85">
        <v>454</v>
      </c>
      <c r="J65" s="208" t="str">
        <f>LOOKUP(I65,Name!A$2:B1951)</f>
        <v>Carrie Gordon</v>
      </c>
      <c r="K65" s="85">
        <v>54</v>
      </c>
      <c r="L65" s="214"/>
      <c r="M65" s="243" t="s">
        <v>176</v>
      </c>
      <c r="N65" s="93">
        <v>3</v>
      </c>
      <c r="O65" s="85">
        <v>332</v>
      </c>
      <c r="P65" s="208" t="str">
        <f>LOOKUP(O65,Name!A$2:B1958)</f>
        <v>Euriella Christovao</v>
      </c>
      <c r="Q65" s="85">
        <v>48</v>
      </c>
      <c r="R65" s="214"/>
      <c r="S65" s="56"/>
      <c r="T65" s="89">
        <f>IF(INT(O65/100)=1,Y65,0)</f>
        <v>0</v>
      </c>
      <c r="U65" s="89">
        <f>IF(INT(O65/100)=3,Y65,0)</f>
        <v>6</v>
      </c>
      <c r="V65" s="89">
        <f>IF(INT(O65/100)=4,Y65,0)</f>
        <v>0</v>
      </c>
      <c r="W65" s="89">
        <f>IF(INT(O65/100)=5,Y65,0)</f>
        <v>0</v>
      </c>
      <c r="X65" s="89">
        <f>IF(INT(O65/100)=6,Y65,0)</f>
        <v>0</v>
      </c>
      <c r="Y65" s="78">
        <v>6</v>
      </c>
    </row>
    <row r="66" spans="1:25" ht="15.75" thickBot="1">
      <c r="A66" s="89">
        <f>IF(INT(I66/100)=1,F66,0)</f>
        <v>0</v>
      </c>
      <c r="B66" s="89">
        <f>IF(INT(I66/100)=3,F66,0)</f>
        <v>4</v>
      </c>
      <c r="C66" s="89">
        <f>IF(INT(I66/100)=4,F66,0)</f>
        <v>0</v>
      </c>
      <c r="D66" s="89">
        <f>IF(INT(I66/100)=5,F66,0)</f>
        <v>0</v>
      </c>
      <c r="E66" s="89">
        <f>IF(INT(I66/100)=6,F66,0)</f>
        <v>0</v>
      </c>
      <c r="F66" s="78">
        <v>4</v>
      </c>
      <c r="H66" s="93">
        <v>4</v>
      </c>
      <c r="I66" s="85">
        <v>320</v>
      </c>
      <c r="J66" s="208" t="str">
        <f>LOOKUP(I66,Name!A$2:B1952)</f>
        <v>Aliyah Aserie</v>
      </c>
      <c r="K66" s="85">
        <v>49</v>
      </c>
      <c r="L66" s="214"/>
      <c r="M66" s="243" t="s">
        <v>176</v>
      </c>
      <c r="N66" s="93">
        <v>4</v>
      </c>
      <c r="O66" s="85">
        <v>143</v>
      </c>
      <c r="P66" s="208" t="str">
        <f>LOOKUP(O66,Name!A$2:B1959)</f>
        <v>Lois Sercombe</v>
      </c>
      <c r="Q66" s="85">
        <v>44</v>
      </c>
      <c r="R66" s="214"/>
      <c r="S66" s="56"/>
      <c r="T66" s="89">
        <f>IF(INT(O66/100)=1,Y66,0)</f>
        <v>4</v>
      </c>
      <c r="U66" s="89">
        <f>IF(INT(O66/100)=3,Y66,0)</f>
        <v>0</v>
      </c>
      <c r="V66" s="89">
        <f>IF(INT(O66/100)=4,Y66,0)</f>
        <v>0</v>
      </c>
      <c r="W66" s="89">
        <f>IF(INT(O66/100)=5,Y66,0)</f>
        <v>0</v>
      </c>
      <c r="X66" s="89">
        <f>IF(INT(O66/100)=6,Y66,0)</f>
        <v>0</v>
      </c>
      <c r="Y66" s="78">
        <v>4</v>
      </c>
    </row>
    <row r="67" spans="1:25" ht="15.75" thickBot="1">
      <c r="A67" s="89">
        <f>IF(INT(I67/100)=1,F67,0)</f>
        <v>2</v>
      </c>
      <c r="B67" s="89">
        <f>IF(INT(I67/100)=3,F67,0)</f>
        <v>0</v>
      </c>
      <c r="C67" s="89">
        <f>IF(INT(I67/100)=4,F67,0)</f>
        <v>0</v>
      </c>
      <c r="D67" s="89">
        <f>IF(INT(I67/100)=5,F67,0)</f>
        <v>0</v>
      </c>
      <c r="E67" s="89">
        <f>IF(INT(I67/100)=6,F67,0)</f>
        <v>0</v>
      </c>
      <c r="F67" s="78">
        <v>2</v>
      </c>
      <c r="H67" s="93">
        <v>5</v>
      </c>
      <c r="I67" s="85">
        <v>134</v>
      </c>
      <c r="J67" s="208" t="str">
        <f>LOOKUP(I67,Name!A$2:B1953)</f>
        <v>Elley Criddle</v>
      </c>
      <c r="K67" s="85">
        <v>44</v>
      </c>
      <c r="L67" s="214"/>
      <c r="M67" s="243" t="s">
        <v>176</v>
      </c>
      <c r="N67" s="93">
        <v>5</v>
      </c>
      <c r="O67" s="85">
        <v>456</v>
      </c>
      <c r="P67" s="208" t="str">
        <f>LOOKUP(O67,Name!A$2:B1960)</f>
        <v>Poppy Jones</v>
      </c>
      <c r="Q67" s="85">
        <v>42</v>
      </c>
      <c r="R67" s="214"/>
      <c r="S67" s="56"/>
      <c r="T67" s="89">
        <f>IF(INT(O67/100)=1,Y67,0)</f>
        <v>0</v>
      </c>
      <c r="U67" s="89">
        <f>IF(INT(O67/100)=3,Y67,0)</f>
        <v>0</v>
      </c>
      <c r="V67" s="89">
        <f>IF(INT(O67/100)=4,Y67,0)</f>
        <v>2</v>
      </c>
      <c r="W67" s="89">
        <f>IF(INT(O67/100)=5,Y67,0)</f>
        <v>0</v>
      </c>
      <c r="X67" s="89">
        <f>IF(INT(O67/100)=6,Y67,0)</f>
        <v>0</v>
      </c>
      <c r="Y67" s="78">
        <v>2</v>
      </c>
    </row>
    <row r="68" spans="1:25" ht="15.75" thickBot="1">
      <c r="A68" s="87"/>
      <c r="B68" s="87"/>
      <c r="C68" s="87"/>
      <c r="D68" s="87"/>
      <c r="E68" s="87"/>
      <c r="F68" s="88" t="s">
        <v>75</v>
      </c>
      <c r="H68" s="219"/>
      <c r="I68" s="220"/>
      <c r="J68" s="210"/>
      <c r="K68" s="210"/>
      <c r="L68" s="217"/>
      <c r="M68" s="243" t="s">
        <v>176</v>
      </c>
      <c r="N68" s="219"/>
      <c r="O68" s="220"/>
      <c r="P68" s="220"/>
      <c r="Q68" s="220"/>
      <c r="R68" s="217"/>
      <c r="S68" s="56"/>
      <c r="T68" s="87"/>
      <c r="U68" s="87"/>
      <c r="V68" s="87"/>
      <c r="W68" s="87"/>
      <c r="X68" s="87"/>
      <c r="Y68" s="88" t="s">
        <v>75</v>
      </c>
    </row>
  </sheetData>
  <sortState ref="O1:Q5">
    <sortCondition descending="1" ref="Q1:Q5"/>
  </sortState>
  <mergeCells count="1">
    <mergeCell ref="H1:L1"/>
  </mergeCells>
  <phoneticPr fontId="47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2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workbookViewId="0">
      <pane ySplit="1" topLeftCell="A5" activePane="bottomLeft" state="frozen"/>
      <selection pane="bottomLeft" activeCell="R52" sqref="A1:R52"/>
    </sheetView>
  </sheetViews>
  <sheetFormatPr defaultRowHeight="15"/>
  <cols>
    <col min="1" max="1" width="6.42578125" style="3" customWidth="1"/>
    <col min="2" max="2" width="25.85546875" style="3" customWidth="1"/>
    <col min="3" max="3" width="6.7109375" style="181" customWidth="1"/>
    <col min="4" max="4" width="6.7109375" style="3" customWidth="1"/>
    <col min="5" max="5" width="6.7109375" style="181" customWidth="1"/>
    <col min="6" max="6" width="6.7109375" style="3" customWidth="1"/>
    <col min="7" max="7" width="6.7109375" style="77" customWidth="1"/>
    <col min="8" max="8" width="6.7109375" style="3" customWidth="1"/>
    <col min="9" max="9" width="6.7109375" style="77" customWidth="1"/>
    <col min="10" max="10" width="6.7109375" style="3" customWidth="1"/>
    <col min="11" max="11" width="6.7109375" style="77" customWidth="1"/>
    <col min="12" max="12" width="6.85546875" style="3" customWidth="1"/>
    <col min="13" max="14" width="6.7109375" style="3" customWidth="1"/>
    <col min="15" max="15" width="4.85546875" style="3" customWidth="1"/>
    <col min="16" max="16" width="4.85546875" style="55" customWidth="1"/>
    <col min="17" max="17" width="9.140625" style="55"/>
    <col min="18" max="18" width="7" style="3" customWidth="1"/>
    <col min="19" max="16384" width="9.140625" style="3"/>
  </cols>
  <sheetData>
    <row r="1" spans="1:18" ht="21" thickBot="1">
      <c r="A1" s="763"/>
      <c r="B1" s="794" t="s">
        <v>115</v>
      </c>
      <c r="C1" s="286" t="s">
        <v>65</v>
      </c>
      <c r="D1" s="287">
        <f>Q11</f>
        <v>331</v>
      </c>
      <c r="E1" s="288" t="s">
        <v>67</v>
      </c>
      <c r="F1" s="289">
        <f>Q19</f>
        <v>442</v>
      </c>
      <c r="G1" s="338" t="s">
        <v>69</v>
      </c>
      <c r="H1" s="291">
        <f>Q27</f>
        <v>100</v>
      </c>
      <c r="I1" s="292" t="s">
        <v>71</v>
      </c>
      <c r="J1" s="293">
        <f>Q35</f>
        <v>60</v>
      </c>
      <c r="K1" s="294" t="s">
        <v>73</v>
      </c>
      <c r="L1" s="295">
        <f>Q43</f>
        <v>510</v>
      </c>
      <c r="M1" s="796" t="s">
        <v>350</v>
      </c>
      <c r="N1" s="797"/>
      <c r="O1" s="797"/>
      <c r="P1" s="797"/>
      <c r="Q1" s="798"/>
    </row>
    <row r="2" spans="1:18" ht="23.25" customHeight="1" thickBot="1">
      <c r="A2" s="764"/>
      <c r="B2" s="795"/>
      <c r="C2" s="799" t="s">
        <v>114</v>
      </c>
      <c r="D2" s="800"/>
      <c r="E2" s="800"/>
      <c r="F2" s="800"/>
      <c r="G2" s="800"/>
      <c r="H2" s="800"/>
      <c r="I2" s="800"/>
      <c r="J2" s="800"/>
      <c r="K2" s="800"/>
      <c r="L2" s="801"/>
      <c r="M2" s="282"/>
      <c r="N2" s="283"/>
      <c r="O2" s="283"/>
      <c r="P2" s="284"/>
      <c r="Q2" s="285"/>
    </row>
    <row r="3" spans="1:18" s="307" customFormat="1" ht="15.75" customHeight="1" thickBot="1">
      <c r="A3" s="308" t="s">
        <v>0</v>
      </c>
      <c r="B3" s="302"/>
      <c r="C3" s="303" t="s">
        <v>262</v>
      </c>
      <c r="D3" s="303" t="s">
        <v>196</v>
      </c>
      <c r="E3" s="303" t="s">
        <v>262</v>
      </c>
      <c r="F3" s="303" t="s">
        <v>196</v>
      </c>
      <c r="G3" s="339" t="s">
        <v>263</v>
      </c>
      <c r="H3" s="303" t="s">
        <v>196</v>
      </c>
      <c r="I3" s="303" t="s">
        <v>263</v>
      </c>
      <c r="J3" s="303" t="s">
        <v>196</v>
      </c>
      <c r="K3" s="303" t="s">
        <v>263</v>
      </c>
      <c r="L3" s="303" t="s">
        <v>196</v>
      </c>
      <c r="M3" s="304" t="s">
        <v>0</v>
      </c>
      <c r="N3" s="304" t="s">
        <v>196</v>
      </c>
      <c r="O3" s="305"/>
      <c r="P3" s="304"/>
      <c r="Q3" s="306"/>
      <c r="R3" s="309" t="s">
        <v>264</v>
      </c>
    </row>
    <row r="4" spans="1:18" ht="15.75">
      <c r="A4" s="128">
        <v>1</v>
      </c>
      <c r="B4" s="129" t="str">
        <f>LOOKUP(A4,Name!A$2:B940)</f>
        <v>Royal Sutton Coldfield</v>
      </c>
      <c r="C4" s="792" t="s">
        <v>101</v>
      </c>
      <c r="D4" s="793"/>
      <c r="E4" s="790" t="s">
        <v>102</v>
      </c>
      <c r="F4" s="791"/>
      <c r="G4" s="792" t="s">
        <v>116</v>
      </c>
      <c r="H4" s="793"/>
      <c r="I4" s="790" t="s">
        <v>103</v>
      </c>
      <c r="J4" s="791"/>
      <c r="K4" s="792" t="s">
        <v>104</v>
      </c>
      <c r="L4" s="793"/>
      <c r="M4" s="790" t="s">
        <v>105</v>
      </c>
      <c r="N4" s="791"/>
      <c r="O4" s="130" t="s">
        <v>107</v>
      </c>
      <c r="P4" s="131" t="s">
        <v>108</v>
      </c>
      <c r="Q4" s="132" t="s">
        <v>65</v>
      </c>
      <c r="R4" s="774">
        <v>42</v>
      </c>
    </row>
    <row r="5" spans="1:18" ht="16.5" thickBot="1">
      <c r="A5" s="772">
        <v>187</v>
      </c>
      <c r="B5" s="21" t="str">
        <f>LOOKUP(A5,Name!A$2:B940)</f>
        <v>George Creed</v>
      </c>
      <c r="C5" s="174">
        <v>23.2</v>
      </c>
      <c r="D5" s="87">
        <v>20</v>
      </c>
      <c r="E5" s="174"/>
      <c r="F5" s="87"/>
      <c r="G5" s="182"/>
      <c r="H5" s="87"/>
      <c r="I5" s="182">
        <v>2.14</v>
      </c>
      <c r="J5" s="87">
        <v>34</v>
      </c>
      <c r="K5" s="182"/>
      <c r="L5" s="87"/>
      <c r="M5" s="87">
        <v>70</v>
      </c>
      <c r="N5" s="87">
        <v>34</v>
      </c>
      <c r="O5" s="126">
        <f t="shared" ref="O5:O10" si="0">D5+F5+H5+J5+L5+N5</f>
        <v>88</v>
      </c>
      <c r="P5" s="127"/>
      <c r="Q5" s="134" t="s">
        <v>109</v>
      </c>
      <c r="R5" s="775">
        <v>40</v>
      </c>
    </row>
    <row r="6" spans="1:18" ht="15.75">
      <c r="A6" s="772">
        <v>189</v>
      </c>
      <c r="B6" s="21" t="str">
        <f>LOOKUP(A6,Name!A$2:B941)</f>
        <v>Ethan Brough</v>
      </c>
      <c r="C6" s="773">
        <v>23.2</v>
      </c>
      <c r="D6" s="770">
        <v>20</v>
      </c>
      <c r="E6" s="174"/>
      <c r="F6" s="87"/>
      <c r="G6" s="182"/>
      <c r="H6" s="87"/>
      <c r="I6" s="182">
        <v>1.98</v>
      </c>
      <c r="J6" s="87">
        <v>24</v>
      </c>
      <c r="K6" s="182"/>
      <c r="L6" s="87"/>
      <c r="M6" s="87">
        <v>66</v>
      </c>
      <c r="N6" s="87">
        <v>32</v>
      </c>
      <c r="O6" s="126">
        <f t="shared" si="0"/>
        <v>76</v>
      </c>
      <c r="P6" s="127"/>
      <c r="Q6" s="135"/>
      <c r="R6" s="3" t="s">
        <v>197</v>
      </c>
    </row>
    <row r="7" spans="1:18" ht="15.75">
      <c r="A7" s="772">
        <v>185</v>
      </c>
      <c r="B7" s="21" t="str">
        <f>LOOKUP(A7,Name!A$2:B942)</f>
        <v>Cameron Harris</v>
      </c>
      <c r="C7" s="773">
        <v>23.2</v>
      </c>
      <c r="D7" s="770">
        <v>20</v>
      </c>
      <c r="E7" s="174"/>
      <c r="F7" s="87"/>
      <c r="G7" s="182"/>
      <c r="H7" s="87"/>
      <c r="I7" s="771">
        <v>1.6</v>
      </c>
      <c r="J7" s="770">
        <v>10</v>
      </c>
      <c r="K7" s="182">
        <v>5.45</v>
      </c>
      <c r="L7" s="87">
        <v>18</v>
      </c>
      <c r="M7" s="87"/>
      <c r="N7" s="87"/>
      <c r="O7" s="126">
        <f t="shared" si="0"/>
        <v>48</v>
      </c>
      <c r="P7" s="127"/>
      <c r="Q7" s="135"/>
      <c r="R7" s="3" t="s">
        <v>196</v>
      </c>
    </row>
    <row r="8" spans="1:18" ht="15.75">
      <c r="A8" s="772">
        <v>184</v>
      </c>
      <c r="B8" s="21" t="str">
        <f>LOOKUP(A8,Name!A$2:B943)</f>
        <v>Leighton Palmer Whyte</v>
      </c>
      <c r="C8" s="174"/>
      <c r="D8" s="87"/>
      <c r="E8" s="174"/>
      <c r="F8" s="87"/>
      <c r="G8" s="182"/>
      <c r="H8" s="87"/>
      <c r="I8" s="771">
        <v>1.95</v>
      </c>
      <c r="J8" s="770">
        <v>18</v>
      </c>
      <c r="K8" s="182">
        <v>6.07</v>
      </c>
      <c r="L8" s="87">
        <v>22</v>
      </c>
      <c r="M8" s="87"/>
      <c r="N8" s="87"/>
      <c r="O8" s="126">
        <f t="shared" si="0"/>
        <v>40</v>
      </c>
      <c r="P8" s="127"/>
      <c r="Q8" s="96" t="s">
        <v>110</v>
      </c>
    </row>
    <row r="9" spans="1:18" ht="15.75">
      <c r="A9" s="772">
        <v>186</v>
      </c>
      <c r="B9" s="21" t="str">
        <f>LOOKUP(A9,Name!A$2:B944)</f>
        <v>Cameron Kirkbride</v>
      </c>
      <c r="C9" s="174">
        <v>22.5</v>
      </c>
      <c r="D9" s="87">
        <v>33</v>
      </c>
      <c r="E9" s="174"/>
      <c r="F9" s="87"/>
      <c r="G9" s="182"/>
      <c r="H9" s="87"/>
      <c r="I9" s="182">
        <v>2.5</v>
      </c>
      <c r="J9" s="87">
        <v>38</v>
      </c>
      <c r="K9" s="182">
        <v>9.02</v>
      </c>
      <c r="L9" s="87">
        <v>28</v>
      </c>
      <c r="M9" s="87"/>
      <c r="N9" s="87"/>
      <c r="O9" s="126">
        <f t="shared" si="0"/>
        <v>99</v>
      </c>
      <c r="P9" s="127"/>
      <c r="Q9" s="135">
        <v>90.9</v>
      </c>
      <c r="R9" s="3" t="s">
        <v>197</v>
      </c>
    </row>
    <row r="10" spans="1:18" ht="16.5" thickBot="1">
      <c r="A10" s="772">
        <v>191</v>
      </c>
      <c r="B10" s="21" t="str">
        <f>LOOKUP(A10,Name!A$2:B945)</f>
        <v>Aaron Johnson</v>
      </c>
      <c r="C10" s="174">
        <v>23</v>
      </c>
      <c r="D10" s="87">
        <v>26</v>
      </c>
      <c r="E10" s="174"/>
      <c r="F10" s="87"/>
      <c r="G10" s="182"/>
      <c r="H10" s="87"/>
      <c r="I10" s="771">
        <v>1.94</v>
      </c>
      <c r="J10" s="770">
        <v>16</v>
      </c>
      <c r="K10" s="182"/>
      <c r="L10" s="87"/>
      <c r="M10" s="87"/>
      <c r="N10" s="87"/>
      <c r="O10" s="126">
        <f t="shared" si="0"/>
        <v>42</v>
      </c>
      <c r="P10" s="127"/>
      <c r="Q10" s="135">
        <v>20</v>
      </c>
      <c r="R10" s="3" t="s">
        <v>196</v>
      </c>
    </row>
    <row r="11" spans="1:18" ht="16.5" thickBot="1">
      <c r="A11" s="136">
        <v>1</v>
      </c>
      <c r="B11" s="137" t="str">
        <f>LOOKUP(A11,Name!A$2:B947)</f>
        <v>Royal Sutton Coldfield</v>
      </c>
      <c r="C11" s="175"/>
      <c r="D11" s="137">
        <f>SUM(D5:D10)</f>
        <v>119</v>
      </c>
      <c r="E11" s="175"/>
      <c r="F11" s="137">
        <f>SUM(F5:F10)</f>
        <v>0</v>
      </c>
      <c r="G11" s="183"/>
      <c r="H11" s="137">
        <f>SUM(H5:H10)</f>
        <v>0</v>
      </c>
      <c r="I11" s="183"/>
      <c r="J11" s="137">
        <f>SUM(J5:J10)</f>
        <v>140</v>
      </c>
      <c r="K11" s="183"/>
      <c r="L11" s="137">
        <f>SUM(L5:L10)</f>
        <v>68</v>
      </c>
      <c r="M11" s="137"/>
      <c r="N11" s="137">
        <f>SUM(N5:N10)</f>
        <v>66</v>
      </c>
      <c r="O11" s="137">
        <f>Q7</f>
        <v>0</v>
      </c>
      <c r="P11" s="137">
        <f>Q10</f>
        <v>20</v>
      </c>
      <c r="Q11" s="138">
        <f>SUM(D11:P11)-R4-R5</f>
        <v>331</v>
      </c>
      <c r="R11" s="309" t="s">
        <v>264</v>
      </c>
    </row>
    <row r="12" spans="1:18" ht="15.75">
      <c r="A12" s="139">
        <v>3</v>
      </c>
      <c r="B12" s="140" t="str">
        <f>LOOKUP(A12,Name!A$2:B947)</f>
        <v>Birchfield Harriers</v>
      </c>
      <c r="C12" s="792" t="s">
        <v>101</v>
      </c>
      <c r="D12" s="793"/>
      <c r="E12" s="790" t="s">
        <v>102</v>
      </c>
      <c r="F12" s="791"/>
      <c r="G12" s="792" t="s">
        <v>116</v>
      </c>
      <c r="H12" s="793"/>
      <c r="I12" s="790" t="s">
        <v>103</v>
      </c>
      <c r="J12" s="791"/>
      <c r="K12" s="792" t="s">
        <v>104</v>
      </c>
      <c r="L12" s="793"/>
      <c r="M12" s="790" t="s">
        <v>105</v>
      </c>
      <c r="N12" s="791"/>
      <c r="O12" s="130" t="s">
        <v>107</v>
      </c>
      <c r="P12" s="131" t="s">
        <v>108</v>
      </c>
      <c r="Q12" s="141" t="s">
        <v>67</v>
      </c>
      <c r="R12" s="774">
        <v>85</v>
      </c>
    </row>
    <row r="13" spans="1:18" ht="16.5" thickBot="1">
      <c r="A13" s="19">
        <v>363</v>
      </c>
      <c r="B13" s="21" t="str">
        <f>LOOKUP(A13,Name!A$2:B948)</f>
        <v>Tyrell Williamson-Greene</v>
      </c>
      <c r="C13" s="174">
        <v>22</v>
      </c>
      <c r="D13" s="87">
        <v>36</v>
      </c>
      <c r="E13" s="174"/>
      <c r="F13" s="87"/>
      <c r="G13" s="182">
        <v>8.1</v>
      </c>
      <c r="H13" s="87">
        <v>40</v>
      </c>
      <c r="I13" s="182"/>
      <c r="J13" s="87"/>
      <c r="K13" s="182">
        <v>10.039999999999999</v>
      </c>
      <c r="L13" s="87">
        <v>32</v>
      </c>
      <c r="M13" s="87" t="s">
        <v>12</v>
      </c>
      <c r="N13" s="87"/>
      <c r="O13" s="126">
        <f t="shared" ref="O13:O18" si="1">D13+F13+H13+J13+L13+N13</f>
        <v>108</v>
      </c>
      <c r="P13" s="127"/>
      <c r="Q13" s="134" t="s">
        <v>109</v>
      </c>
      <c r="R13" s="311"/>
    </row>
    <row r="14" spans="1:18" ht="15.75">
      <c r="A14" s="19">
        <v>364</v>
      </c>
      <c r="B14" s="21" t="str">
        <f>LOOKUP(A14,Name!A$2:B949)</f>
        <v>Kaie Chambers-Brown</v>
      </c>
      <c r="C14" s="174">
        <v>21</v>
      </c>
      <c r="D14" s="87">
        <v>40</v>
      </c>
      <c r="E14" s="174"/>
      <c r="F14" s="87"/>
      <c r="G14" s="182">
        <v>8.0500000000000007</v>
      </c>
      <c r="H14" s="87">
        <v>38</v>
      </c>
      <c r="I14" s="182"/>
      <c r="J14" s="87"/>
      <c r="K14" s="182">
        <v>12.43</v>
      </c>
      <c r="L14" s="87">
        <v>40</v>
      </c>
      <c r="M14" s="87"/>
      <c r="N14" s="87"/>
      <c r="O14" s="126">
        <f t="shared" si="1"/>
        <v>118</v>
      </c>
      <c r="P14" s="127"/>
      <c r="Q14" s="135"/>
      <c r="R14" s="3" t="s">
        <v>197</v>
      </c>
    </row>
    <row r="15" spans="1:18" ht="15.75">
      <c r="A15" s="19">
        <v>365</v>
      </c>
      <c r="B15" s="21" t="str">
        <f>LOOKUP(A15,Name!A$2:B950)</f>
        <v>Demare Morrison</v>
      </c>
      <c r="C15" s="174"/>
      <c r="D15" s="87"/>
      <c r="E15" s="174"/>
      <c r="F15" s="87"/>
      <c r="G15" s="182"/>
      <c r="H15" s="87"/>
      <c r="I15" s="182"/>
      <c r="J15" s="87"/>
      <c r="K15" s="182"/>
      <c r="L15" s="87"/>
      <c r="M15" s="87"/>
      <c r="N15" s="87"/>
      <c r="O15" s="126">
        <f t="shared" si="1"/>
        <v>0</v>
      </c>
      <c r="P15" s="127"/>
      <c r="Q15" s="135"/>
      <c r="R15" s="3" t="s">
        <v>196</v>
      </c>
    </row>
    <row r="16" spans="1:18" ht="15.75">
      <c r="A16" s="19">
        <v>366</v>
      </c>
      <c r="B16" s="21" t="str">
        <f>LOOKUP(A16,Name!A$2:B951)</f>
        <v>Arjun Singh</v>
      </c>
      <c r="C16" s="174"/>
      <c r="D16" s="87"/>
      <c r="E16" s="174">
        <v>49</v>
      </c>
      <c r="F16" s="87">
        <v>36</v>
      </c>
      <c r="G16" s="182"/>
      <c r="H16" s="87"/>
      <c r="I16" s="182">
        <v>1.98</v>
      </c>
      <c r="J16" s="87">
        <v>22</v>
      </c>
      <c r="K16" s="182"/>
      <c r="L16" s="87"/>
      <c r="M16" s="87">
        <v>62</v>
      </c>
      <c r="N16" s="87">
        <v>28</v>
      </c>
      <c r="O16" s="126">
        <f t="shared" si="1"/>
        <v>86</v>
      </c>
      <c r="P16" s="127"/>
      <c r="Q16" s="96" t="s">
        <v>110</v>
      </c>
    </row>
    <row r="17" spans="1:18" ht="15.75">
      <c r="A17" s="19">
        <v>367</v>
      </c>
      <c r="B17" s="21" t="str">
        <f>LOOKUP(A17,Name!A$2:B952)</f>
        <v>Ross Beale</v>
      </c>
      <c r="C17" s="174"/>
      <c r="D17" s="87"/>
      <c r="E17" s="174">
        <v>49.5</v>
      </c>
      <c r="F17" s="87">
        <v>34</v>
      </c>
      <c r="G17" s="182"/>
      <c r="H17" s="87"/>
      <c r="I17" s="182">
        <v>1.99</v>
      </c>
      <c r="J17" s="87">
        <v>26</v>
      </c>
      <c r="K17" s="182"/>
      <c r="L17" s="87"/>
      <c r="M17" s="87">
        <v>64</v>
      </c>
      <c r="N17" s="87">
        <v>30</v>
      </c>
      <c r="O17" s="126">
        <f t="shared" si="1"/>
        <v>90</v>
      </c>
      <c r="P17" s="127"/>
      <c r="Q17" s="135">
        <v>86.8</v>
      </c>
      <c r="R17" s="3" t="s">
        <v>197</v>
      </c>
    </row>
    <row r="18" spans="1:18" ht="16.5" thickBot="1">
      <c r="A18" s="19">
        <v>368</v>
      </c>
      <c r="B18" s="21" t="str">
        <f>LOOKUP(A18,Name!A$2:B953)</f>
        <v>T'vane Xavier Rapier</v>
      </c>
      <c r="C18" s="174">
        <v>22.5</v>
      </c>
      <c r="D18" s="87">
        <v>33</v>
      </c>
      <c r="E18" s="174"/>
      <c r="F18" s="87"/>
      <c r="G18" s="182"/>
      <c r="H18" s="87"/>
      <c r="I18" s="182">
        <v>2</v>
      </c>
      <c r="J18" s="87">
        <v>28</v>
      </c>
      <c r="K18" s="182">
        <v>7.9</v>
      </c>
      <c r="L18" s="87">
        <v>24</v>
      </c>
      <c r="M18" s="87"/>
      <c r="N18" s="87"/>
      <c r="O18" s="126">
        <f t="shared" si="1"/>
        <v>85</v>
      </c>
      <c r="P18" s="127"/>
      <c r="Q18" s="135">
        <v>40</v>
      </c>
      <c r="R18" s="3" t="s">
        <v>196</v>
      </c>
    </row>
    <row r="19" spans="1:18" ht="16.5" thickBot="1">
      <c r="A19" s="143">
        <v>3</v>
      </c>
      <c r="B19" s="144" t="str">
        <f>LOOKUP(A19,Name!A$2:B954)</f>
        <v>Birchfield Harriers</v>
      </c>
      <c r="C19" s="176"/>
      <c r="D19" s="144">
        <f>SUM(D13:D18)</f>
        <v>109</v>
      </c>
      <c r="E19" s="176"/>
      <c r="F19" s="144">
        <f>SUM(F13:F18)</f>
        <v>70</v>
      </c>
      <c r="G19" s="184"/>
      <c r="H19" s="144">
        <f>SUM(H13:H18)</f>
        <v>78</v>
      </c>
      <c r="I19" s="184"/>
      <c r="J19" s="144">
        <f>SUM(J13:J18)</f>
        <v>76</v>
      </c>
      <c r="K19" s="184"/>
      <c r="L19" s="144">
        <f>SUM(L13:L18)</f>
        <v>96</v>
      </c>
      <c r="M19" s="144"/>
      <c r="N19" s="144">
        <f>SUM(N13:N18)</f>
        <v>58</v>
      </c>
      <c r="O19" s="144">
        <f>Q15</f>
        <v>0</v>
      </c>
      <c r="P19" s="144">
        <f>Q18</f>
        <v>40</v>
      </c>
      <c r="Q19" s="145">
        <f>SUM(D19:P19)-R12-R13</f>
        <v>442</v>
      </c>
      <c r="R19" s="309" t="s">
        <v>264</v>
      </c>
    </row>
    <row r="20" spans="1:18" ht="15.75">
      <c r="A20" s="146">
        <v>4</v>
      </c>
      <c r="B20" s="147" t="str">
        <f>LOOKUP(A20,Name!A$2:B955)</f>
        <v>Halesowen C&amp;AC</v>
      </c>
      <c r="C20" s="792" t="s">
        <v>101</v>
      </c>
      <c r="D20" s="793"/>
      <c r="E20" s="790" t="s">
        <v>102</v>
      </c>
      <c r="F20" s="791"/>
      <c r="G20" s="792" t="s">
        <v>116</v>
      </c>
      <c r="H20" s="793"/>
      <c r="I20" s="790" t="s">
        <v>103</v>
      </c>
      <c r="J20" s="791"/>
      <c r="K20" s="792" t="s">
        <v>104</v>
      </c>
      <c r="L20" s="793"/>
      <c r="M20" s="790" t="s">
        <v>105</v>
      </c>
      <c r="N20" s="791"/>
      <c r="O20" s="130" t="s">
        <v>107</v>
      </c>
      <c r="P20" s="131" t="s">
        <v>108</v>
      </c>
      <c r="Q20" s="152" t="s">
        <v>69</v>
      </c>
      <c r="R20" s="310"/>
    </row>
    <row r="21" spans="1:18" ht="16.5" thickBot="1">
      <c r="A21" s="696">
        <v>420</v>
      </c>
      <c r="B21" s="21" t="str">
        <f>LOOKUP(A21,Name!A$2:B956)</f>
        <v>Samuel Chance</v>
      </c>
      <c r="C21" s="174">
        <v>22.9</v>
      </c>
      <c r="D21" s="87">
        <v>30</v>
      </c>
      <c r="E21" s="174"/>
      <c r="F21" s="87"/>
      <c r="G21" s="182"/>
      <c r="H21" s="87"/>
      <c r="I21" s="182">
        <v>2.1</v>
      </c>
      <c r="J21" s="87">
        <v>32</v>
      </c>
      <c r="K21" s="182">
        <v>11.43</v>
      </c>
      <c r="L21" s="87">
        <v>38</v>
      </c>
      <c r="M21" s="87"/>
      <c r="N21" s="87"/>
      <c r="O21" s="126">
        <f t="shared" ref="O21:O26" si="2">D21+F21+H21+J21+L21+N21</f>
        <v>100</v>
      </c>
      <c r="P21" s="127"/>
      <c r="Q21" s="134" t="s">
        <v>109</v>
      </c>
      <c r="R21" s="311"/>
    </row>
    <row r="22" spans="1:18" ht="15.75">
      <c r="A22" s="696"/>
      <c r="B22" s="21" t="e">
        <f>LOOKUP(A22,Name!A$2:B957)</f>
        <v>#N/A</v>
      </c>
      <c r="C22" s="174"/>
      <c r="D22" s="87"/>
      <c r="E22" s="174"/>
      <c r="F22" s="87"/>
      <c r="G22" s="182"/>
      <c r="H22" s="87"/>
      <c r="I22" s="182"/>
      <c r="J22" s="87"/>
      <c r="K22" s="182"/>
      <c r="L22" s="87"/>
      <c r="M22" s="87"/>
      <c r="N22" s="87"/>
      <c r="O22" s="126">
        <f t="shared" si="2"/>
        <v>0</v>
      </c>
      <c r="P22" s="127"/>
      <c r="Q22" s="135"/>
      <c r="R22" s="3" t="s">
        <v>197</v>
      </c>
    </row>
    <row r="23" spans="1:18" ht="15.75">
      <c r="A23" s="696"/>
      <c r="B23" s="21" t="e">
        <f>LOOKUP(A23,Name!A$2:B958)</f>
        <v>#N/A</v>
      </c>
      <c r="C23" s="174"/>
      <c r="D23" s="87"/>
      <c r="E23" s="174"/>
      <c r="F23" s="87"/>
      <c r="G23" s="182"/>
      <c r="H23" s="87"/>
      <c r="I23" s="182"/>
      <c r="J23" s="87"/>
      <c r="K23" s="182"/>
      <c r="L23" s="87"/>
      <c r="M23" s="87"/>
      <c r="N23" s="87"/>
      <c r="O23" s="126">
        <f t="shared" si="2"/>
        <v>0</v>
      </c>
      <c r="P23" s="127"/>
      <c r="Q23" s="135"/>
      <c r="R23" s="3" t="s">
        <v>196</v>
      </c>
    </row>
    <row r="24" spans="1:18" ht="15.75">
      <c r="A24" s="696"/>
      <c r="B24" s="21" t="e">
        <f>LOOKUP(A24,Name!A$2:B959)</f>
        <v>#N/A</v>
      </c>
      <c r="C24" s="174"/>
      <c r="D24" s="87"/>
      <c r="E24" s="174"/>
      <c r="F24" s="87"/>
      <c r="G24" s="182"/>
      <c r="H24" s="87"/>
      <c r="I24" s="182"/>
      <c r="J24" s="87"/>
      <c r="K24" s="182"/>
      <c r="L24" s="87"/>
      <c r="M24" s="87"/>
      <c r="N24" s="87"/>
      <c r="O24" s="126">
        <f t="shared" si="2"/>
        <v>0</v>
      </c>
      <c r="P24" s="127"/>
      <c r="Q24" s="96" t="s">
        <v>110</v>
      </c>
    </row>
    <row r="25" spans="1:18" ht="15.75">
      <c r="A25" s="696"/>
      <c r="B25" s="21" t="e">
        <f>LOOKUP(A25,Name!A$2:B960)</f>
        <v>#N/A</v>
      </c>
      <c r="C25" s="174"/>
      <c r="D25" s="87"/>
      <c r="E25" s="174"/>
      <c r="F25" s="87"/>
      <c r="G25" s="182"/>
      <c r="H25" s="87"/>
      <c r="I25" s="182"/>
      <c r="J25" s="87"/>
      <c r="K25" s="182"/>
      <c r="L25" s="87"/>
      <c r="M25" s="87"/>
      <c r="N25" s="87"/>
      <c r="O25" s="126">
        <f t="shared" si="2"/>
        <v>0</v>
      </c>
      <c r="P25" s="127"/>
      <c r="Q25" s="135"/>
      <c r="R25" s="3" t="s">
        <v>197</v>
      </c>
    </row>
    <row r="26" spans="1:18" ht="16.5" thickBot="1">
      <c r="A26" s="696"/>
      <c r="B26" s="21" t="e">
        <f>LOOKUP(A26,Name!A$2:B961)</f>
        <v>#N/A</v>
      </c>
      <c r="C26" s="174"/>
      <c r="D26" s="87"/>
      <c r="E26" s="174"/>
      <c r="F26" s="87"/>
      <c r="G26" s="182"/>
      <c r="H26" s="87"/>
      <c r="I26" s="182"/>
      <c r="J26" s="87"/>
      <c r="K26" s="182"/>
      <c r="L26" s="87"/>
      <c r="M26" s="87"/>
      <c r="N26" s="87"/>
      <c r="O26" s="126">
        <f t="shared" si="2"/>
        <v>0</v>
      </c>
      <c r="P26" s="127"/>
      <c r="Q26" s="135"/>
      <c r="R26" s="3" t="s">
        <v>196</v>
      </c>
    </row>
    <row r="27" spans="1:18" ht="16.5" thickBot="1">
      <c r="A27" s="149">
        <v>4</v>
      </c>
      <c r="B27" s="150" t="str">
        <f>LOOKUP(A27,Name!A$2:B962)</f>
        <v>Halesowen C&amp;AC</v>
      </c>
      <c r="C27" s="177"/>
      <c r="D27" s="150">
        <f>SUM(D21:D26)</f>
        <v>30</v>
      </c>
      <c r="E27" s="177"/>
      <c r="F27" s="150">
        <f>SUM(F21:F26)</f>
        <v>0</v>
      </c>
      <c r="G27" s="185"/>
      <c r="H27" s="150">
        <f>SUM(H21:H26)</f>
        <v>0</v>
      </c>
      <c r="I27" s="185"/>
      <c r="J27" s="150">
        <f>SUM(J21:J26)</f>
        <v>32</v>
      </c>
      <c r="K27" s="185"/>
      <c r="L27" s="150">
        <f>SUM(L21:L26)</f>
        <v>38</v>
      </c>
      <c r="M27" s="150"/>
      <c r="N27" s="150">
        <f>SUM(N21:N26)</f>
        <v>0</v>
      </c>
      <c r="O27" s="150">
        <f>Q23</f>
        <v>0</v>
      </c>
      <c r="P27" s="150">
        <f>Q26</f>
        <v>0</v>
      </c>
      <c r="Q27" s="151">
        <f>SUM(D27:P27)-R20-R21</f>
        <v>100</v>
      </c>
      <c r="R27" s="309" t="s">
        <v>264</v>
      </c>
    </row>
    <row r="28" spans="1:18" ht="15.75">
      <c r="A28" s="153">
        <v>5</v>
      </c>
      <c r="B28" s="154" t="str">
        <f>LOOKUP(A28,Name!A$2:B963)</f>
        <v>Tamworth AC</v>
      </c>
      <c r="C28" s="792" t="s">
        <v>101</v>
      </c>
      <c r="D28" s="793"/>
      <c r="E28" s="790" t="s">
        <v>102</v>
      </c>
      <c r="F28" s="791"/>
      <c r="G28" s="792" t="s">
        <v>116</v>
      </c>
      <c r="H28" s="793"/>
      <c r="I28" s="790" t="s">
        <v>103</v>
      </c>
      <c r="J28" s="791"/>
      <c r="K28" s="792" t="s">
        <v>104</v>
      </c>
      <c r="L28" s="793"/>
      <c r="M28" s="790" t="s">
        <v>105</v>
      </c>
      <c r="N28" s="791"/>
      <c r="O28" s="130" t="s">
        <v>107</v>
      </c>
      <c r="P28" s="131" t="s">
        <v>108</v>
      </c>
      <c r="Q28" s="159" t="s">
        <v>71</v>
      </c>
      <c r="R28" s="310"/>
    </row>
    <row r="29" spans="1:18" ht="16.5" thickBot="1">
      <c r="A29" s="19">
        <v>590</v>
      </c>
      <c r="B29" s="21" t="str">
        <f>LOOKUP(A29,Name!A$2:B964)</f>
        <v>Daniel James</v>
      </c>
      <c r="C29" s="174"/>
      <c r="D29" s="87"/>
      <c r="E29" s="174"/>
      <c r="F29" s="87"/>
      <c r="G29" s="182"/>
      <c r="H29" s="87"/>
      <c r="I29" s="182"/>
      <c r="J29" s="87"/>
      <c r="K29" s="182"/>
      <c r="L29" s="87"/>
      <c r="M29" s="87"/>
      <c r="N29" s="87"/>
      <c r="O29" s="126">
        <f t="shared" ref="O29:O34" si="3">D29+F29+H29+J29+L29+N29</f>
        <v>0</v>
      </c>
      <c r="P29" s="127"/>
      <c r="Q29" s="134" t="s">
        <v>109</v>
      </c>
      <c r="R29" s="311"/>
    </row>
    <row r="30" spans="1:18" ht="15.75">
      <c r="A30" s="19">
        <v>591</v>
      </c>
      <c r="B30" s="21" t="str">
        <f>LOOKUP(A30,Name!A$2:B965)</f>
        <v>Andrew Woods</v>
      </c>
      <c r="C30" s="174"/>
      <c r="D30" s="87"/>
      <c r="E30" s="174">
        <v>51.8</v>
      </c>
      <c r="F30" s="87">
        <v>30</v>
      </c>
      <c r="G30" s="182"/>
      <c r="H30" s="87"/>
      <c r="I30" s="182">
        <v>1.92</v>
      </c>
      <c r="J30" s="87">
        <v>14</v>
      </c>
      <c r="K30" s="182">
        <v>4.62</v>
      </c>
      <c r="L30" s="87">
        <v>16</v>
      </c>
      <c r="M30" s="87"/>
      <c r="N30" s="87"/>
      <c r="O30" s="126">
        <f t="shared" si="3"/>
        <v>60</v>
      </c>
      <c r="P30" s="127"/>
      <c r="Q30" s="135"/>
      <c r="R30" s="3" t="s">
        <v>197</v>
      </c>
    </row>
    <row r="31" spans="1:18" ht="15.75">
      <c r="A31" s="19"/>
      <c r="B31" s="21" t="e">
        <f>LOOKUP(A31,Name!A$2:B966)</f>
        <v>#N/A</v>
      </c>
      <c r="C31" s="174"/>
      <c r="D31" s="87"/>
      <c r="E31" s="174"/>
      <c r="F31" s="87"/>
      <c r="G31" s="182"/>
      <c r="H31" s="87"/>
      <c r="I31" s="182"/>
      <c r="J31" s="87"/>
      <c r="K31" s="182"/>
      <c r="L31" s="87"/>
      <c r="M31" s="87"/>
      <c r="N31" s="87"/>
      <c r="O31" s="126">
        <f t="shared" si="3"/>
        <v>0</v>
      </c>
      <c r="P31" s="127"/>
      <c r="Q31" s="135"/>
      <c r="R31" s="3" t="s">
        <v>196</v>
      </c>
    </row>
    <row r="32" spans="1:18" ht="15.75">
      <c r="A32" s="19"/>
      <c r="B32" s="21" t="e">
        <f>LOOKUP(A32,Name!A$2:B967)</f>
        <v>#N/A</v>
      </c>
      <c r="C32" s="174"/>
      <c r="D32" s="87"/>
      <c r="E32" s="174"/>
      <c r="F32" s="87"/>
      <c r="G32" s="182"/>
      <c r="H32" s="87"/>
      <c r="I32" s="182"/>
      <c r="J32" s="87"/>
      <c r="K32" s="182"/>
      <c r="L32" s="87"/>
      <c r="M32" s="87"/>
      <c r="N32" s="87"/>
      <c r="O32" s="126">
        <f t="shared" si="3"/>
        <v>0</v>
      </c>
      <c r="P32" s="127"/>
      <c r="Q32" s="96" t="s">
        <v>110</v>
      </c>
    </row>
    <row r="33" spans="1:18" ht="15.75">
      <c r="A33" s="19"/>
      <c r="B33" s="21" t="e">
        <f>LOOKUP(A33,Name!A$2:B968)</f>
        <v>#N/A</v>
      </c>
      <c r="C33" s="174"/>
      <c r="D33" s="87"/>
      <c r="E33" s="174"/>
      <c r="F33" s="87"/>
      <c r="G33" s="182"/>
      <c r="H33" s="87"/>
      <c r="I33" s="182"/>
      <c r="J33" s="87"/>
      <c r="K33" s="182"/>
      <c r="L33" s="87"/>
      <c r="M33" s="87"/>
      <c r="N33" s="87"/>
      <c r="O33" s="126">
        <f t="shared" si="3"/>
        <v>0</v>
      </c>
      <c r="P33" s="127"/>
      <c r="Q33" s="337"/>
      <c r="R33" s="3" t="s">
        <v>197</v>
      </c>
    </row>
    <row r="34" spans="1:18" ht="16.5" thickBot="1">
      <c r="A34" s="19"/>
      <c r="B34" s="21" t="e">
        <f>LOOKUP(A34,Name!A$2:B969)</f>
        <v>#N/A</v>
      </c>
      <c r="C34" s="174"/>
      <c r="D34" s="87"/>
      <c r="E34" s="174"/>
      <c r="F34" s="87"/>
      <c r="G34" s="182"/>
      <c r="H34" s="87"/>
      <c r="I34" s="182"/>
      <c r="J34" s="87"/>
      <c r="K34" s="182"/>
      <c r="L34" s="87"/>
      <c r="M34" s="87"/>
      <c r="N34" s="87"/>
      <c r="O34" s="126">
        <f t="shared" si="3"/>
        <v>0</v>
      </c>
      <c r="P34" s="127"/>
      <c r="Q34" s="135"/>
      <c r="R34" s="3" t="s">
        <v>196</v>
      </c>
    </row>
    <row r="35" spans="1:18" ht="16.5" thickBot="1">
      <c r="A35" s="156">
        <v>5</v>
      </c>
      <c r="B35" s="157" t="str">
        <f>LOOKUP(A35,Name!A$2:B970)</f>
        <v>Tamworth AC</v>
      </c>
      <c r="C35" s="178"/>
      <c r="D35" s="157">
        <f>SUM(D29:D34)</f>
        <v>0</v>
      </c>
      <c r="E35" s="178"/>
      <c r="F35" s="157">
        <f>SUM(F29:F34)</f>
        <v>30</v>
      </c>
      <c r="G35" s="186"/>
      <c r="H35" s="157">
        <f>SUM(H29:H34)</f>
        <v>0</v>
      </c>
      <c r="I35" s="186"/>
      <c r="J35" s="157">
        <f>SUM(J29:J34)</f>
        <v>14</v>
      </c>
      <c r="K35" s="186"/>
      <c r="L35" s="157">
        <f>SUM(L29:L34)</f>
        <v>16</v>
      </c>
      <c r="M35" s="157"/>
      <c r="N35" s="157">
        <f>SUM(N29:N34)</f>
        <v>0</v>
      </c>
      <c r="O35" s="157">
        <f>Q31</f>
        <v>0</v>
      </c>
      <c r="P35" s="157">
        <f>Q34</f>
        <v>0</v>
      </c>
      <c r="Q35" s="158">
        <f>SUM(D35:P35)-R28-R29</f>
        <v>60</v>
      </c>
      <c r="R35" s="309" t="s">
        <v>264</v>
      </c>
    </row>
    <row r="36" spans="1:18" ht="15.75">
      <c r="A36" s="162">
        <v>6</v>
      </c>
      <c r="B36" s="163" t="str">
        <f>LOOKUP(A36,Name!A$2:B971)</f>
        <v>Solihull &amp; Small Heath</v>
      </c>
      <c r="C36" s="792" t="s">
        <v>101</v>
      </c>
      <c r="D36" s="793"/>
      <c r="E36" s="790" t="s">
        <v>102</v>
      </c>
      <c r="F36" s="791"/>
      <c r="G36" s="792" t="s">
        <v>116</v>
      </c>
      <c r="H36" s="793"/>
      <c r="I36" s="790" t="s">
        <v>103</v>
      </c>
      <c r="J36" s="791"/>
      <c r="K36" s="792" t="s">
        <v>104</v>
      </c>
      <c r="L36" s="793"/>
      <c r="M36" s="790" t="s">
        <v>105</v>
      </c>
      <c r="N36" s="791"/>
      <c r="O36" s="130" t="s">
        <v>107</v>
      </c>
      <c r="P36" s="131" t="s">
        <v>108</v>
      </c>
      <c r="Q36" s="164" t="s">
        <v>73</v>
      </c>
      <c r="R36" s="340">
        <v>60</v>
      </c>
    </row>
    <row r="37" spans="1:18" ht="16.5" thickBot="1">
      <c r="A37" s="697">
        <v>625</v>
      </c>
      <c r="B37" s="21" t="str">
        <f>LOOKUP(A37,Name!A$2:B972)</f>
        <v>Elliott Jones</v>
      </c>
      <c r="C37" s="174"/>
      <c r="D37" s="87"/>
      <c r="E37" s="174">
        <v>47.3</v>
      </c>
      <c r="F37" s="87">
        <v>38</v>
      </c>
      <c r="G37" s="182"/>
      <c r="H37" s="87"/>
      <c r="I37" s="182">
        <v>2.4</v>
      </c>
      <c r="J37" s="87">
        <v>36</v>
      </c>
      <c r="K37" s="182"/>
      <c r="L37" s="87"/>
      <c r="M37" s="87">
        <v>79</v>
      </c>
      <c r="N37" s="87">
        <v>38</v>
      </c>
      <c r="O37" s="126">
        <f t="shared" ref="O37:O42" si="4">D37+F37+H37+J37+L37+N37</f>
        <v>112</v>
      </c>
      <c r="P37" s="127"/>
      <c r="Q37" s="134" t="s">
        <v>109</v>
      </c>
      <c r="R37" s="341">
        <v>86</v>
      </c>
    </row>
    <row r="38" spans="1:18" ht="15.75">
      <c r="A38" s="697">
        <v>620</v>
      </c>
      <c r="B38" s="21" t="str">
        <f>LOOKUP(A38,Name!A$2:B973)</f>
        <v>Tom O'Hanlon</v>
      </c>
      <c r="C38" s="174"/>
      <c r="D38" s="87"/>
      <c r="E38" s="174">
        <v>46.9</v>
      </c>
      <c r="F38" s="87">
        <v>40</v>
      </c>
      <c r="G38" s="182"/>
      <c r="H38" s="87"/>
      <c r="I38" s="182">
        <v>2.88</v>
      </c>
      <c r="J38" s="87">
        <v>40</v>
      </c>
      <c r="K38" s="182">
        <v>10.19</v>
      </c>
      <c r="L38" s="87">
        <v>34</v>
      </c>
      <c r="M38" s="87"/>
      <c r="N38" s="87"/>
      <c r="O38" s="126">
        <f t="shared" si="4"/>
        <v>114</v>
      </c>
      <c r="P38" s="127"/>
      <c r="Q38" s="337">
        <v>95.8</v>
      </c>
      <c r="R38" s="3" t="s">
        <v>197</v>
      </c>
    </row>
    <row r="39" spans="1:18" ht="15.75">
      <c r="A39" s="697">
        <v>626</v>
      </c>
      <c r="B39" s="21" t="str">
        <f>LOOKUP(A39,Name!A$2:B974)</f>
        <v>Sam Harris</v>
      </c>
      <c r="C39" s="174"/>
      <c r="D39" s="87"/>
      <c r="E39" s="174">
        <v>51.5</v>
      </c>
      <c r="F39" s="87">
        <v>32</v>
      </c>
      <c r="G39" s="182">
        <v>6.08</v>
      </c>
      <c r="H39" s="87">
        <v>32</v>
      </c>
      <c r="I39" s="182"/>
      <c r="J39" s="87"/>
      <c r="K39" s="182"/>
      <c r="L39" s="87"/>
      <c r="M39" s="87">
        <v>82</v>
      </c>
      <c r="N39" s="87">
        <v>40</v>
      </c>
      <c r="O39" s="126">
        <f t="shared" si="4"/>
        <v>104</v>
      </c>
      <c r="P39" s="127"/>
      <c r="Q39" s="135">
        <v>40</v>
      </c>
      <c r="R39" s="3" t="s">
        <v>196</v>
      </c>
    </row>
    <row r="40" spans="1:18" ht="15.75">
      <c r="A40" s="697">
        <v>622</v>
      </c>
      <c r="B40" s="21" t="str">
        <f>LOOKUP(A40,Name!A$2:B975)</f>
        <v>Henry Thorneywork</v>
      </c>
      <c r="C40" s="174">
        <v>21.9</v>
      </c>
      <c r="D40" s="87">
        <v>38</v>
      </c>
      <c r="E40" s="174"/>
      <c r="F40" s="87"/>
      <c r="G40" s="182">
        <v>7.8</v>
      </c>
      <c r="H40" s="87">
        <v>36</v>
      </c>
      <c r="I40" s="182"/>
      <c r="J40" s="87"/>
      <c r="K40" s="182">
        <v>10.4</v>
      </c>
      <c r="L40" s="87">
        <v>36</v>
      </c>
      <c r="M40" s="87"/>
      <c r="N40" s="87"/>
      <c r="O40" s="126">
        <f t="shared" si="4"/>
        <v>110</v>
      </c>
      <c r="P40" s="127"/>
      <c r="Q40" s="96" t="s">
        <v>110</v>
      </c>
    </row>
    <row r="41" spans="1:18" ht="15.75">
      <c r="A41" s="697">
        <v>623</v>
      </c>
      <c r="B41" s="21" t="str">
        <f>LOOKUP(A41,Name!A$2:B976)</f>
        <v>Deaglan O'Brien</v>
      </c>
      <c r="C41" s="174"/>
      <c r="D41" s="87"/>
      <c r="E41" s="174"/>
      <c r="F41" s="87"/>
      <c r="G41" s="182"/>
      <c r="H41" s="87"/>
      <c r="I41" s="182">
        <v>2.08</v>
      </c>
      <c r="J41" s="87">
        <v>30</v>
      </c>
      <c r="K41" s="182">
        <v>9.16</v>
      </c>
      <c r="L41" s="87">
        <v>30</v>
      </c>
      <c r="M41" s="87"/>
      <c r="N41" s="87"/>
      <c r="O41" s="126">
        <f t="shared" si="4"/>
        <v>60</v>
      </c>
      <c r="P41" s="127"/>
      <c r="Q41" s="135">
        <v>89.2</v>
      </c>
      <c r="R41" s="3" t="s">
        <v>197</v>
      </c>
    </row>
    <row r="42" spans="1:18" ht="15.75">
      <c r="A42" s="697">
        <v>624</v>
      </c>
      <c r="B42" s="21" t="str">
        <f>LOOKUP(A42,Name!A$2:B977)</f>
        <v>Will Edwards</v>
      </c>
      <c r="C42" s="174">
        <v>23.6</v>
      </c>
      <c r="D42" s="87">
        <v>16</v>
      </c>
      <c r="E42" s="174"/>
      <c r="F42" s="87"/>
      <c r="G42" s="182">
        <v>6.34</v>
      </c>
      <c r="H42" s="87">
        <v>34</v>
      </c>
      <c r="I42" s="182"/>
      <c r="J42" s="87"/>
      <c r="K42" s="182"/>
      <c r="L42" s="87"/>
      <c r="M42" s="87">
        <v>78</v>
      </c>
      <c r="N42" s="87">
        <v>36</v>
      </c>
      <c r="O42" s="126">
        <f t="shared" si="4"/>
        <v>86</v>
      </c>
      <c r="P42" s="127"/>
      <c r="Q42" s="135">
        <v>30</v>
      </c>
      <c r="R42" s="3" t="s">
        <v>196</v>
      </c>
    </row>
    <row r="43" spans="1:18" ht="16.5" thickBot="1">
      <c r="A43" s="161">
        <v>6</v>
      </c>
      <c r="B43" s="171" t="str">
        <f>LOOKUP(A43,Name!A$2:B978)</f>
        <v>Solihull &amp; Small Heath</v>
      </c>
      <c r="C43" s="179"/>
      <c r="D43" s="171">
        <f>SUM(D37:D42)</f>
        <v>54</v>
      </c>
      <c r="E43" s="179"/>
      <c r="F43" s="171">
        <f>SUM(F37:F42)</f>
        <v>110</v>
      </c>
      <c r="G43" s="187"/>
      <c r="H43" s="171">
        <f>SUM(H37:H42)</f>
        <v>102</v>
      </c>
      <c r="I43" s="187"/>
      <c r="J43" s="171">
        <f>SUM(J37:J42)</f>
        <v>106</v>
      </c>
      <c r="K43" s="187"/>
      <c r="L43" s="171">
        <f>SUM(L37:L42)</f>
        <v>100</v>
      </c>
      <c r="M43" s="171"/>
      <c r="N43" s="171">
        <f>SUM(N37:N42)</f>
        <v>114</v>
      </c>
      <c r="O43" s="171">
        <f>Q39</f>
        <v>40</v>
      </c>
      <c r="P43" s="171">
        <f>Q42</f>
        <v>30</v>
      </c>
      <c r="Q43" s="172">
        <f>SUM(D43:P43)-R36-R37</f>
        <v>510</v>
      </c>
    </row>
    <row r="44" spans="1:18" ht="15.75">
      <c r="A44" s="165"/>
      <c r="B44" s="166" t="s">
        <v>111</v>
      </c>
      <c r="C44" s="792" t="s">
        <v>101</v>
      </c>
      <c r="D44" s="793"/>
      <c r="E44" s="790" t="s">
        <v>102</v>
      </c>
      <c r="F44" s="791"/>
      <c r="G44" s="792" t="s">
        <v>116</v>
      </c>
      <c r="H44" s="793"/>
      <c r="I44" s="790" t="s">
        <v>103</v>
      </c>
      <c r="J44" s="791"/>
      <c r="K44" s="792" t="s">
        <v>104</v>
      </c>
      <c r="L44" s="793"/>
      <c r="M44" s="790" t="s">
        <v>105</v>
      </c>
      <c r="N44" s="791"/>
      <c r="O44" s="189"/>
      <c r="P44" s="189"/>
      <c r="Q44" s="170" t="s">
        <v>112</v>
      </c>
    </row>
    <row r="45" spans="1:18" ht="15.75">
      <c r="A45" s="697">
        <v>621</v>
      </c>
      <c r="B45" s="21" t="str">
        <f>LOOKUP(A45,Name!A$2:B980)</f>
        <v>Will Giles</v>
      </c>
      <c r="C45" s="174">
        <v>23</v>
      </c>
      <c r="D45" s="87">
        <v>26</v>
      </c>
      <c r="E45" s="174"/>
      <c r="F45" s="87"/>
      <c r="G45" s="182"/>
      <c r="H45" s="87"/>
      <c r="I45" s="182">
        <v>1.77</v>
      </c>
      <c r="J45" s="87">
        <v>12</v>
      </c>
      <c r="K45" s="182">
        <v>6.05</v>
      </c>
      <c r="L45" s="87">
        <v>20</v>
      </c>
      <c r="M45" s="87"/>
      <c r="N45" s="87"/>
      <c r="O45" s="126">
        <f t="shared" ref="O45:O51" si="5">D45+F45+H45+J45+L45+N45</f>
        <v>58</v>
      </c>
      <c r="P45" s="190"/>
      <c r="Q45" s="134" t="s">
        <v>109</v>
      </c>
    </row>
    <row r="46" spans="1:18" ht="15.75">
      <c r="A46" s="697">
        <v>628</v>
      </c>
      <c r="B46" s="21" t="str">
        <f>LOOKUP(A46,Name!A$2:B981)</f>
        <v>Mohan Deo</v>
      </c>
      <c r="C46" s="174">
        <v>25.1</v>
      </c>
      <c r="D46" s="87">
        <v>14</v>
      </c>
      <c r="E46" s="174"/>
      <c r="F46" s="87"/>
      <c r="G46" s="182"/>
      <c r="H46" s="87"/>
      <c r="I46" s="182">
        <v>1.97</v>
      </c>
      <c r="J46" s="87">
        <v>20</v>
      </c>
      <c r="K46" s="182">
        <v>8.1999999999999993</v>
      </c>
      <c r="L46" s="87">
        <v>26</v>
      </c>
      <c r="M46" s="87"/>
      <c r="N46" s="87"/>
      <c r="O46" s="126">
        <f t="shared" si="5"/>
        <v>60</v>
      </c>
      <c r="P46" s="190"/>
      <c r="Q46" s="135"/>
    </row>
    <row r="47" spans="1:18" ht="15.75">
      <c r="A47" s="697"/>
      <c r="B47" s="21" t="e">
        <f>LOOKUP(A47,Name!A$2:B982)</f>
        <v>#N/A</v>
      </c>
      <c r="C47" s="174"/>
      <c r="D47" s="87"/>
      <c r="E47" s="174"/>
      <c r="F47" s="87"/>
      <c r="G47" s="182"/>
      <c r="H47" s="87"/>
      <c r="I47" s="182"/>
      <c r="J47" s="87"/>
      <c r="K47" s="182"/>
      <c r="L47" s="87"/>
      <c r="M47" s="87"/>
      <c r="N47" s="87"/>
      <c r="O47" s="126">
        <f t="shared" si="5"/>
        <v>0</v>
      </c>
      <c r="P47" s="190"/>
      <c r="Q47" s="135"/>
    </row>
    <row r="48" spans="1:18" ht="15.75">
      <c r="A48" s="697"/>
      <c r="B48" s="21" t="e">
        <f>LOOKUP(A48,Name!A$2:B983)</f>
        <v>#N/A</v>
      </c>
      <c r="C48" s="174"/>
      <c r="D48" s="87"/>
      <c r="E48" s="174"/>
      <c r="F48" s="87"/>
      <c r="G48" s="182"/>
      <c r="H48" s="87"/>
      <c r="I48" s="182"/>
      <c r="J48" s="87"/>
      <c r="K48" s="182"/>
      <c r="L48" s="87"/>
      <c r="M48" s="87"/>
      <c r="N48" s="87"/>
      <c r="O48" s="126">
        <f t="shared" si="5"/>
        <v>0</v>
      </c>
      <c r="P48" s="190"/>
      <c r="Q48" s="173"/>
    </row>
    <row r="49" spans="1:17" ht="15.75">
      <c r="A49" s="697"/>
      <c r="B49" s="21" t="e">
        <f>LOOKUP(A49,Name!A$2:B984)</f>
        <v>#N/A</v>
      </c>
      <c r="C49" s="174"/>
      <c r="D49" s="87"/>
      <c r="E49" s="174"/>
      <c r="F49" s="87"/>
      <c r="G49" s="182"/>
      <c r="H49" s="87"/>
      <c r="I49" s="182"/>
      <c r="J49" s="87"/>
      <c r="K49" s="182"/>
      <c r="L49" s="87"/>
      <c r="M49" s="87"/>
      <c r="N49" s="87"/>
      <c r="O49" s="126">
        <f t="shared" si="5"/>
        <v>0</v>
      </c>
      <c r="P49" s="190"/>
      <c r="Q49" s="96" t="s">
        <v>110</v>
      </c>
    </row>
    <row r="50" spans="1:17" ht="15.75">
      <c r="A50" s="697"/>
      <c r="B50" s="21" t="e">
        <f>LOOKUP(A50,Name!A$2:B985)</f>
        <v>#N/A</v>
      </c>
      <c r="C50" s="174"/>
      <c r="D50" s="87"/>
      <c r="E50" s="174"/>
      <c r="F50" s="87"/>
      <c r="G50" s="182"/>
      <c r="H50" s="87"/>
      <c r="I50" s="182"/>
      <c r="J50" s="87"/>
      <c r="K50" s="182"/>
      <c r="L50" s="87"/>
      <c r="M50" s="87"/>
      <c r="N50" s="87"/>
      <c r="O50" s="126">
        <f t="shared" si="5"/>
        <v>0</v>
      </c>
      <c r="P50" s="190"/>
      <c r="Q50" s="135"/>
    </row>
    <row r="51" spans="1:17" ht="15.75">
      <c r="A51" s="697"/>
      <c r="B51" s="21" t="e">
        <f>LOOKUP(A51,Name!A$2:B986)</f>
        <v>#N/A</v>
      </c>
      <c r="C51" s="174"/>
      <c r="D51" s="87"/>
      <c r="E51" s="174"/>
      <c r="F51" s="87"/>
      <c r="G51" s="182"/>
      <c r="H51" s="87"/>
      <c r="I51" s="182"/>
      <c r="J51" s="87"/>
      <c r="K51" s="182"/>
      <c r="L51" s="87"/>
      <c r="M51" s="87"/>
      <c r="N51" s="87"/>
      <c r="O51" s="126">
        <f t="shared" si="5"/>
        <v>0</v>
      </c>
      <c r="P51" s="190"/>
      <c r="Q51" s="135"/>
    </row>
    <row r="52" spans="1:17" ht="16.5" thickBot="1">
      <c r="A52" s="167"/>
      <c r="B52" s="168" t="s">
        <v>111</v>
      </c>
      <c r="C52" s="180"/>
      <c r="D52" s="168"/>
      <c r="E52" s="180"/>
      <c r="F52" s="168"/>
      <c r="G52" s="188"/>
      <c r="H52" s="168"/>
      <c r="I52" s="188"/>
      <c r="J52" s="168"/>
      <c r="K52" s="188"/>
      <c r="L52" s="168"/>
      <c r="M52" s="168"/>
      <c r="N52" s="168"/>
      <c r="O52" s="168"/>
      <c r="P52" s="168"/>
      <c r="Q52" s="169"/>
    </row>
  </sheetData>
  <mergeCells count="39">
    <mergeCell ref="B1:B2"/>
    <mergeCell ref="M12:N12"/>
    <mergeCell ref="M1:Q1"/>
    <mergeCell ref="C2:L2"/>
    <mergeCell ref="C4:D4"/>
    <mergeCell ref="E4:F4"/>
    <mergeCell ref="G4:H4"/>
    <mergeCell ref="I4:J4"/>
    <mergeCell ref="K4:L4"/>
    <mergeCell ref="M4:N4"/>
    <mergeCell ref="C12:D12"/>
    <mergeCell ref="E12:F12"/>
    <mergeCell ref="G12:H12"/>
    <mergeCell ref="I12:J12"/>
    <mergeCell ref="K12:L12"/>
    <mergeCell ref="M20:N20"/>
    <mergeCell ref="C28:D28"/>
    <mergeCell ref="E28:F28"/>
    <mergeCell ref="G28:H28"/>
    <mergeCell ref="I28:J28"/>
    <mergeCell ref="K28:L28"/>
    <mergeCell ref="M28:N28"/>
    <mergeCell ref="I20:J20"/>
    <mergeCell ref="C20:D20"/>
    <mergeCell ref="E20:F20"/>
    <mergeCell ref="G20:H20"/>
    <mergeCell ref="K20:L20"/>
    <mergeCell ref="M44:N44"/>
    <mergeCell ref="C36:D36"/>
    <mergeCell ref="E36:F36"/>
    <mergeCell ref="G36:H36"/>
    <mergeCell ref="I36:J36"/>
    <mergeCell ref="K36:L36"/>
    <mergeCell ref="M36:N36"/>
    <mergeCell ref="C44:D44"/>
    <mergeCell ref="E44:F44"/>
    <mergeCell ref="G44:H44"/>
    <mergeCell ref="I44:J44"/>
    <mergeCell ref="K44:L44"/>
  </mergeCells>
  <phoneticPr fontId="47" type="noConversion"/>
  <conditionalFormatting sqref="P5:P10">
    <cfRule type="cellIs" dxfId="131" priority="10" stopIfTrue="1" operator="equal">
      <formula>1</formula>
    </cfRule>
  </conditionalFormatting>
  <conditionalFormatting sqref="P13:P18">
    <cfRule type="cellIs" dxfId="130" priority="9" stopIfTrue="1" operator="equal">
      <formula>1</formula>
    </cfRule>
  </conditionalFormatting>
  <conditionalFormatting sqref="P21:P26">
    <cfRule type="cellIs" dxfId="129" priority="8" stopIfTrue="1" operator="equal">
      <formula>1</formula>
    </cfRule>
  </conditionalFormatting>
  <conditionalFormatting sqref="P29:P34">
    <cfRule type="cellIs" dxfId="128" priority="7" stopIfTrue="1" operator="equal">
      <formula>1</formula>
    </cfRule>
  </conditionalFormatting>
  <conditionalFormatting sqref="O37:P42">
    <cfRule type="cellIs" dxfId="127" priority="6" stopIfTrue="1" operator="equal">
      <formula>1</formula>
    </cfRule>
  </conditionalFormatting>
  <conditionalFormatting sqref="O29:O34">
    <cfRule type="cellIs" dxfId="126" priority="5" stopIfTrue="1" operator="equal">
      <formula>1</formula>
    </cfRule>
  </conditionalFormatting>
  <conditionalFormatting sqref="O45:O51">
    <cfRule type="cellIs" dxfId="125" priority="4" stopIfTrue="1" operator="equal">
      <formula>1</formula>
    </cfRule>
  </conditionalFormatting>
  <conditionalFormatting sqref="O21:O26">
    <cfRule type="cellIs" dxfId="124" priority="3" stopIfTrue="1" operator="equal">
      <formula>1</formula>
    </cfRule>
  </conditionalFormatting>
  <conditionalFormatting sqref="O13:O18">
    <cfRule type="cellIs" dxfId="123" priority="2" stopIfTrue="1" operator="equal">
      <formula>1</formula>
    </cfRule>
  </conditionalFormatting>
  <conditionalFormatting sqref="O5:O10">
    <cfRule type="cellIs" dxfId="122" priority="1" stopIfTrue="1" operator="equal">
      <formula>1</formula>
    </cfRule>
  </conditionalFormatting>
  <pageMargins left="0.7" right="0.7" top="0.75" bottom="0.75" header="0.3" footer="0.3"/>
  <pageSetup paperSize="9" scale="96" fitToHeight="0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1"/>
  <sheetViews>
    <sheetView tabSelected="1" zoomScaleNormal="100" workbookViewId="0">
      <pane ySplit="1" topLeftCell="A2" activePane="bottomLeft" state="frozen"/>
      <selection pane="bottomLeft" activeCell="F55" sqref="F54:F55"/>
    </sheetView>
  </sheetViews>
  <sheetFormatPr defaultRowHeight="15"/>
  <cols>
    <col min="1" max="1" width="6.42578125" style="3" customWidth="1"/>
    <col min="2" max="2" width="25.85546875" style="3" customWidth="1"/>
    <col min="3" max="3" width="6.7109375" style="181" customWidth="1"/>
    <col min="4" max="4" width="6.7109375" style="3" customWidth="1"/>
    <col min="5" max="5" width="6.7109375" style="181" customWidth="1"/>
    <col min="6" max="6" width="6.7109375" style="3" customWidth="1"/>
    <col min="7" max="7" width="6.7109375" style="198" customWidth="1"/>
    <col min="8" max="8" width="6.7109375" style="3" customWidth="1"/>
    <col min="9" max="9" width="6.7109375" style="77" customWidth="1"/>
    <col min="10" max="10" width="6.7109375" style="3" customWidth="1"/>
    <col min="11" max="11" width="6.7109375" style="77" customWidth="1"/>
    <col min="12" max="14" width="6.7109375" style="3" customWidth="1"/>
    <col min="15" max="15" width="4.85546875" style="3" customWidth="1"/>
    <col min="16" max="16" width="4.85546875" style="55" customWidth="1"/>
    <col min="17" max="17" width="9.140625" style="55"/>
    <col min="18" max="18" width="6.85546875" style="3" customWidth="1"/>
    <col min="19" max="21" width="6.140625" style="3" customWidth="1"/>
    <col min="22" max="16384" width="9.140625" style="3"/>
  </cols>
  <sheetData>
    <row r="1" spans="1:19" s="257" customFormat="1" ht="21" thickBot="1">
      <c r="A1" s="761"/>
      <c r="B1" s="802" t="s">
        <v>113</v>
      </c>
      <c r="C1" s="286" t="s">
        <v>65</v>
      </c>
      <c r="D1" s="287">
        <f>Q11</f>
        <v>280</v>
      </c>
      <c r="E1" s="288" t="s">
        <v>67</v>
      </c>
      <c r="F1" s="289">
        <f>Q19</f>
        <v>464</v>
      </c>
      <c r="G1" s="290" t="s">
        <v>69</v>
      </c>
      <c r="H1" s="291">
        <f>Q27</f>
        <v>129</v>
      </c>
      <c r="I1" s="292" t="s">
        <v>71</v>
      </c>
      <c r="J1" s="293">
        <f>Q35</f>
        <v>366</v>
      </c>
      <c r="K1" s="294" t="s">
        <v>73</v>
      </c>
      <c r="L1" s="297">
        <f>Q43</f>
        <v>442</v>
      </c>
      <c r="M1" s="807" t="str">
        <f>s15B!M1</f>
        <v>18th October 2014</v>
      </c>
      <c r="N1" s="808"/>
      <c r="O1" s="808"/>
      <c r="P1" s="808"/>
      <c r="Q1" s="809"/>
    </row>
    <row r="2" spans="1:19" ht="27.75" customHeight="1" thickBot="1">
      <c r="A2" s="762"/>
      <c r="B2" s="803"/>
      <c r="C2" s="804" t="s">
        <v>114</v>
      </c>
      <c r="D2" s="805"/>
      <c r="E2" s="805"/>
      <c r="F2" s="805"/>
      <c r="G2" s="805"/>
      <c r="H2" s="805"/>
      <c r="I2" s="805"/>
      <c r="J2" s="805"/>
      <c r="K2" s="805"/>
      <c r="L2" s="806"/>
      <c r="M2" s="296"/>
      <c r="N2" s="298"/>
      <c r="O2" s="298"/>
      <c r="P2" s="299"/>
      <c r="Q2" s="300"/>
    </row>
    <row r="3" spans="1:19" ht="17.25" customHeight="1" thickBot="1">
      <c r="A3" s="308" t="s">
        <v>0</v>
      </c>
      <c r="B3" s="302"/>
      <c r="C3" s="303" t="s">
        <v>262</v>
      </c>
      <c r="D3" s="303" t="s">
        <v>196</v>
      </c>
      <c r="E3" s="303" t="s">
        <v>262</v>
      </c>
      <c r="F3" s="303" t="s">
        <v>196</v>
      </c>
      <c r="G3" s="303" t="s">
        <v>263</v>
      </c>
      <c r="H3" s="303" t="s">
        <v>196</v>
      </c>
      <c r="I3" s="303" t="s">
        <v>263</v>
      </c>
      <c r="J3" s="303" t="s">
        <v>196</v>
      </c>
      <c r="K3" s="303" t="s">
        <v>263</v>
      </c>
      <c r="L3" s="303" t="s">
        <v>196</v>
      </c>
      <c r="M3" s="304" t="s">
        <v>0</v>
      </c>
      <c r="N3" s="304" t="s">
        <v>196</v>
      </c>
      <c r="O3" s="305"/>
      <c r="P3" s="304"/>
      <c r="Q3" s="306"/>
      <c r="R3" s="309" t="s">
        <v>264</v>
      </c>
    </row>
    <row r="4" spans="1:19" ht="15.75">
      <c r="A4" s="128">
        <v>1</v>
      </c>
      <c r="B4" s="129" t="str">
        <f>LOOKUP(A4,Name!A$2:B940)</f>
        <v>Royal Sutton Coldfield</v>
      </c>
      <c r="C4" s="792" t="s">
        <v>101</v>
      </c>
      <c r="D4" s="793"/>
      <c r="E4" s="790" t="s">
        <v>102</v>
      </c>
      <c r="F4" s="791"/>
      <c r="G4" s="792" t="s">
        <v>106</v>
      </c>
      <c r="H4" s="793"/>
      <c r="I4" s="790" t="s">
        <v>103</v>
      </c>
      <c r="J4" s="791"/>
      <c r="K4" s="792" t="s">
        <v>104</v>
      </c>
      <c r="L4" s="793"/>
      <c r="M4" s="790" t="s">
        <v>105</v>
      </c>
      <c r="N4" s="791"/>
      <c r="O4" s="130" t="s">
        <v>107</v>
      </c>
      <c r="P4" s="131" t="s">
        <v>108</v>
      </c>
      <c r="Q4" s="132" t="s">
        <v>65</v>
      </c>
      <c r="R4" s="310">
        <v>16</v>
      </c>
    </row>
    <row r="5" spans="1:19" ht="16.5" thickBot="1">
      <c r="A5" s="133">
        <v>167</v>
      </c>
      <c r="B5" s="21" t="str">
        <f>LOOKUP(A5,Name!A$2:B940)</f>
        <v>Jennie Hopkinson</v>
      </c>
      <c r="C5" s="174">
        <v>24.4</v>
      </c>
      <c r="D5" s="85">
        <v>30</v>
      </c>
      <c r="E5" s="174"/>
      <c r="F5" s="87"/>
      <c r="G5" s="191">
        <v>45</v>
      </c>
      <c r="H5" s="87">
        <v>22</v>
      </c>
      <c r="I5" s="182"/>
      <c r="J5" s="87"/>
      <c r="K5" s="182">
        <v>6.87</v>
      </c>
      <c r="L5" s="87">
        <v>24</v>
      </c>
      <c r="M5" s="87"/>
      <c r="N5" s="87"/>
      <c r="O5" s="126">
        <f t="shared" ref="O5:O10" si="0">D5+F5+H5+J5+L5+N5</f>
        <v>76</v>
      </c>
      <c r="P5" s="127"/>
      <c r="Q5" s="134" t="s">
        <v>109</v>
      </c>
      <c r="R5" s="311"/>
    </row>
    <row r="6" spans="1:19" ht="15.75">
      <c r="A6" s="133">
        <v>171</v>
      </c>
      <c r="B6" s="21" t="str">
        <f>LOOKUP(A6,Name!A$2:B941)</f>
        <v>Becky Evans</v>
      </c>
      <c r="C6" s="174"/>
      <c r="D6" s="87"/>
      <c r="E6" s="174">
        <v>52</v>
      </c>
      <c r="F6" s="87">
        <v>30</v>
      </c>
      <c r="G6" s="191">
        <v>43</v>
      </c>
      <c r="H6" s="87">
        <v>16</v>
      </c>
      <c r="I6" s="182"/>
      <c r="J6" s="87"/>
      <c r="K6" s="771" t="s">
        <v>522</v>
      </c>
      <c r="L6" s="770">
        <v>0</v>
      </c>
      <c r="M6" s="87"/>
      <c r="N6" s="87"/>
      <c r="O6" s="126">
        <f t="shared" si="0"/>
        <v>46</v>
      </c>
      <c r="P6" s="127"/>
      <c r="Q6" s="337"/>
      <c r="R6" s="3" t="s">
        <v>197</v>
      </c>
    </row>
    <row r="7" spans="1:19" ht="15.75">
      <c r="A7" s="133">
        <v>170</v>
      </c>
      <c r="B7" s="21" t="str">
        <f>LOOKUP(A7,Name!A$2:B942)</f>
        <v>Anna Short</v>
      </c>
      <c r="C7" s="174">
        <v>25.2</v>
      </c>
      <c r="D7" s="87">
        <v>14</v>
      </c>
      <c r="E7" s="174"/>
      <c r="F7" s="87"/>
      <c r="G7" s="191"/>
      <c r="H7" s="87"/>
      <c r="I7" s="182">
        <v>2.13</v>
      </c>
      <c r="J7" s="87">
        <v>38</v>
      </c>
      <c r="K7" s="182">
        <v>6.95</v>
      </c>
      <c r="L7" s="87">
        <v>26</v>
      </c>
      <c r="M7" s="87"/>
      <c r="N7" s="87"/>
      <c r="O7" s="126">
        <f t="shared" si="0"/>
        <v>78</v>
      </c>
      <c r="P7" s="127"/>
      <c r="Q7" s="135"/>
      <c r="R7" s="3" t="s">
        <v>196</v>
      </c>
    </row>
    <row r="8" spans="1:19" ht="15.75">
      <c r="A8" s="133">
        <v>168</v>
      </c>
      <c r="B8" s="21" t="str">
        <f>LOOKUP(A8,Name!A$2:B943)</f>
        <v>Anais Masih</v>
      </c>
      <c r="C8" s="174">
        <v>28.3</v>
      </c>
      <c r="D8" s="87">
        <v>8</v>
      </c>
      <c r="E8" s="174"/>
      <c r="F8" s="87"/>
      <c r="G8" s="769">
        <v>38</v>
      </c>
      <c r="H8" s="770">
        <v>8</v>
      </c>
      <c r="I8" s="182"/>
      <c r="J8" s="87"/>
      <c r="K8" s="771" t="s">
        <v>522</v>
      </c>
      <c r="L8" s="770">
        <v>0</v>
      </c>
      <c r="M8" s="87"/>
      <c r="N8" s="87"/>
      <c r="O8" s="126">
        <f t="shared" si="0"/>
        <v>16</v>
      </c>
      <c r="P8" s="127"/>
      <c r="Q8" s="96" t="s">
        <v>110</v>
      </c>
      <c r="S8" s="3">
        <v>5</v>
      </c>
    </row>
    <row r="9" spans="1:19" ht="15.75">
      <c r="A9" s="133">
        <v>169</v>
      </c>
      <c r="B9" s="21" t="str">
        <f>LOOKUP(A9,Name!A$2:B944)</f>
        <v>Lucy Wood</v>
      </c>
      <c r="C9" s="174"/>
      <c r="D9" s="87"/>
      <c r="E9" s="174">
        <v>56.2</v>
      </c>
      <c r="F9" s="87">
        <v>18</v>
      </c>
      <c r="G9" s="191">
        <v>45</v>
      </c>
      <c r="H9" s="87">
        <v>24</v>
      </c>
      <c r="I9" s="182"/>
      <c r="J9" s="87"/>
      <c r="K9" s="182">
        <v>5.28</v>
      </c>
      <c r="L9" s="87">
        <v>18</v>
      </c>
      <c r="M9" s="87"/>
      <c r="N9" s="87"/>
      <c r="O9" s="126">
        <f t="shared" si="0"/>
        <v>60</v>
      </c>
      <c r="P9" s="127"/>
      <c r="Q9" s="135">
        <v>90.9</v>
      </c>
      <c r="R9" s="3" t="s">
        <v>197</v>
      </c>
    </row>
    <row r="10" spans="1:19" ht="16.5" thickBot="1">
      <c r="A10" s="133"/>
      <c r="B10" s="21" t="e">
        <f>LOOKUP(A10,Name!A$2:B945)</f>
        <v>#N/A</v>
      </c>
      <c r="C10" s="174"/>
      <c r="D10" s="87"/>
      <c r="E10" s="174"/>
      <c r="F10" s="87"/>
      <c r="G10" s="191"/>
      <c r="H10" s="87"/>
      <c r="I10" s="182"/>
      <c r="J10" s="87"/>
      <c r="K10" s="182"/>
      <c r="L10" s="87"/>
      <c r="M10" s="87"/>
      <c r="N10" s="87"/>
      <c r="O10" s="126">
        <f t="shared" si="0"/>
        <v>0</v>
      </c>
      <c r="P10" s="127"/>
      <c r="Q10" s="135">
        <v>20</v>
      </c>
      <c r="R10" s="3" t="s">
        <v>196</v>
      </c>
      <c r="S10" s="3">
        <v>5</v>
      </c>
    </row>
    <row r="11" spans="1:19" ht="16.5" thickBot="1">
      <c r="A11" s="136">
        <v>1</v>
      </c>
      <c r="B11" s="137" t="str">
        <f>LOOKUP(A11,Name!A$2:B947)</f>
        <v>Royal Sutton Coldfield</v>
      </c>
      <c r="C11" s="175"/>
      <c r="D11" s="137">
        <f>SUM(D5:D10)</f>
        <v>52</v>
      </c>
      <c r="E11" s="175"/>
      <c r="F11" s="137">
        <f>SUM(F5:F10)</f>
        <v>48</v>
      </c>
      <c r="G11" s="192"/>
      <c r="H11" s="137">
        <f>SUM(H5:H10)</f>
        <v>70</v>
      </c>
      <c r="I11" s="183"/>
      <c r="J11" s="137">
        <f>SUM(J5:J10)</f>
        <v>38</v>
      </c>
      <c r="K11" s="183"/>
      <c r="L11" s="137">
        <f>SUM(L5:L10)</f>
        <v>68</v>
      </c>
      <c r="M11" s="137"/>
      <c r="N11" s="137">
        <f>SUM(N5:N10)</f>
        <v>0</v>
      </c>
      <c r="O11" s="137">
        <f>Q7</f>
        <v>0</v>
      </c>
      <c r="P11" s="137">
        <f>Q10</f>
        <v>20</v>
      </c>
      <c r="Q11" s="138">
        <f>SUM(D11:P11)-R4-R5</f>
        <v>280</v>
      </c>
      <c r="R11" s="309" t="s">
        <v>264</v>
      </c>
    </row>
    <row r="12" spans="1:19" ht="15.75">
      <c r="A12" s="139">
        <v>3</v>
      </c>
      <c r="B12" s="140" t="str">
        <f>LOOKUP(A12,Name!A$2:B947)</f>
        <v>Birchfield Harriers</v>
      </c>
      <c r="C12" s="792" t="s">
        <v>101</v>
      </c>
      <c r="D12" s="793"/>
      <c r="E12" s="790" t="s">
        <v>102</v>
      </c>
      <c r="F12" s="791"/>
      <c r="G12" s="792" t="s">
        <v>106</v>
      </c>
      <c r="H12" s="793"/>
      <c r="I12" s="790" t="s">
        <v>103</v>
      </c>
      <c r="J12" s="791"/>
      <c r="K12" s="792" t="s">
        <v>104</v>
      </c>
      <c r="L12" s="793"/>
      <c r="M12" s="790" t="s">
        <v>105</v>
      </c>
      <c r="N12" s="791"/>
      <c r="O12" s="130" t="s">
        <v>107</v>
      </c>
      <c r="P12" s="131" t="s">
        <v>108</v>
      </c>
      <c r="Q12" s="141" t="s">
        <v>67</v>
      </c>
      <c r="R12" s="310">
        <v>53</v>
      </c>
    </row>
    <row r="13" spans="1:19" ht="16.5" thickBot="1">
      <c r="A13" s="142">
        <v>323</v>
      </c>
      <c r="B13" s="21" t="str">
        <f>LOOKUP(A13,Name!A$2:B948)</f>
        <v>Melissa Morris</v>
      </c>
      <c r="C13" s="174"/>
      <c r="D13" s="87"/>
      <c r="E13" s="174">
        <v>50.6</v>
      </c>
      <c r="F13" s="87">
        <v>34</v>
      </c>
      <c r="G13" s="191"/>
      <c r="H13" s="87"/>
      <c r="I13" s="182">
        <v>2.08</v>
      </c>
      <c r="J13" s="87">
        <v>32</v>
      </c>
      <c r="K13" s="182">
        <v>9.6199999999999992</v>
      </c>
      <c r="L13" s="87">
        <v>38</v>
      </c>
      <c r="M13" s="87"/>
      <c r="N13" s="87"/>
      <c r="O13" s="126">
        <f t="shared" ref="O13:O18" si="1">D13+F13+H13+J13+L13+N13</f>
        <v>104</v>
      </c>
      <c r="P13" s="127"/>
      <c r="Q13" s="134" t="s">
        <v>109</v>
      </c>
      <c r="R13" s="311">
        <v>68</v>
      </c>
    </row>
    <row r="14" spans="1:19" ht="15.75">
      <c r="A14" s="142">
        <v>324</v>
      </c>
      <c r="B14" s="21" t="str">
        <f>LOOKUP(A14,Name!A$2:B949)</f>
        <v>Nichole Birmingham</v>
      </c>
      <c r="C14" s="174">
        <v>24.5</v>
      </c>
      <c r="D14" s="87">
        <v>27</v>
      </c>
      <c r="E14" s="174"/>
      <c r="F14" s="87"/>
      <c r="G14" s="191"/>
      <c r="H14" s="87"/>
      <c r="I14" s="182">
        <v>2.3199999999999998</v>
      </c>
      <c r="J14" s="87">
        <v>40</v>
      </c>
      <c r="K14" s="182">
        <v>11.82</v>
      </c>
      <c r="L14" s="87">
        <v>40</v>
      </c>
      <c r="M14" s="87"/>
      <c r="N14" s="87"/>
      <c r="O14" s="126">
        <f t="shared" si="1"/>
        <v>107</v>
      </c>
      <c r="P14" s="127"/>
      <c r="Q14" s="135">
        <v>104.8</v>
      </c>
      <c r="R14" s="3" t="s">
        <v>197</v>
      </c>
      <c r="S14" s="3">
        <v>10</v>
      </c>
    </row>
    <row r="15" spans="1:19" ht="15.75">
      <c r="A15" s="142">
        <v>325</v>
      </c>
      <c r="B15" s="21" t="str">
        <f>LOOKUP(A15,Name!A$2:B950)</f>
        <v>Ally Emanuel</v>
      </c>
      <c r="C15" s="174">
        <v>25</v>
      </c>
      <c r="D15" s="87">
        <v>17</v>
      </c>
      <c r="E15" s="174"/>
      <c r="F15" s="87"/>
      <c r="G15" s="191">
        <v>43</v>
      </c>
      <c r="H15" s="87">
        <v>14</v>
      </c>
      <c r="I15" s="182"/>
      <c r="J15" s="87"/>
      <c r="K15" s="182"/>
      <c r="L15" s="87"/>
      <c r="M15" s="87">
        <v>63</v>
      </c>
      <c r="N15" s="87">
        <v>22</v>
      </c>
      <c r="O15" s="126">
        <f t="shared" si="1"/>
        <v>53</v>
      </c>
      <c r="P15" s="127"/>
      <c r="Q15" s="135">
        <v>30</v>
      </c>
      <c r="R15" s="3" t="s">
        <v>196</v>
      </c>
    </row>
    <row r="16" spans="1:19" ht="15.75">
      <c r="A16" s="142">
        <v>326</v>
      </c>
      <c r="B16" s="21" t="str">
        <f>LOOKUP(A16,Name!A$2:B951)</f>
        <v>Abigail Hazel</v>
      </c>
      <c r="C16" s="174"/>
      <c r="D16" s="87"/>
      <c r="E16" s="174">
        <v>49.5</v>
      </c>
      <c r="F16" s="87">
        <v>38</v>
      </c>
      <c r="G16" s="191">
        <v>56</v>
      </c>
      <c r="H16" s="87">
        <v>38</v>
      </c>
      <c r="I16" s="182"/>
      <c r="J16" s="87"/>
      <c r="K16" s="182"/>
      <c r="L16" s="87"/>
      <c r="M16" s="87">
        <v>67</v>
      </c>
      <c r="N16" s="87">
        <v>27</v>
      </c>
      <c r="O16" s="126">
        <f t="shared" si="1"/>
        <v>103</v>
      </c>
      <c r="P16" s="127"/>
      <c r="Q16" s="96" t="s">
        <v>110</v>
      </c>
      <c r="S16" s="3">
        <v>20</v>
      </c>
    </row>
    <row r="17" spans="1:21" ht="15.75">
      <c r="A17" s="142">
        <v>327</v>
      </c>
      <c r="B17" s="21" t="str">
        <f>LOOKUP(A17,Name!A$2:B952)</f>
        <v>Cassie-Ann Pemberton</v>
      </c>
      <c r="C17" s="174">
        <v>23.1</v>
      </c>
      <c r="D17" s="87">
        <v>38</v>
      </c>
      <c r="E17" s="174"/>
      <c r="F17" s="87"/>
      <c r="G17" s="191"/>
      <c r="H17" s="87"/>
      <c r="I17" s="182">
        <v>2.04</v>
      </c>
      <c r="J17" s="87">
        <v>30</v>
      </c>
      <c r="K17" s="182" t="s">
        <v>522</v>
      </c>
      <c r="L17" s="87">
        <v>0</v>
      </c>
      <c r="M17" s="87"/>
      <c r="N17" s="87"/>
      <c r="O17" s="126">
        <f t="shared" si="1"/>
        <v>68</v>
      </c>
      <c r="P17" s="127"/>
      <c r="Q17" s="135">
        <v>86.8</v>
      </c>
      <c r="R17" s="3" t="s">
        <v>197</v>
      </c>
      <c r="S17" s="3">
        <v>22</v>
      </c>
      <c r="T17" s="3">
        <v>18</v>
      </c>
      <c r="U17" s="3">
        <f>T17+S17</f>
        <v>40</v>
      </c>
    </row>
    <row r="18" spans="1:21" ht="16.5" thickBot="1">
      <c r="A18" s="142">
        <v>328</v>
      </c>
      <c r="B18" s="21" t="str">
        <f>LOOKUP(A18,Name!A$2:B953)</f>
        <v>Mimi Kunribido</v>
      </c>
      <c r="C18" s="174"/>
      <c r="D18" s="87"/>
      <c r="E18" s="174">
        <v>53</v>
      </c>
      <c r="F18" s="87">
        <v>20</v>
      </c>
      <c r="G18" s="191">
        <v>50</v>
      </c>
      <c r="H18" s="87">
        <v>30</v>
      </c>
      <c r="I18" s="182"/>
      <c r="J18" s="87"/>
      <c r="K18" s="182"/>
      <c r="L18" s="87"/>
      <c r="M18" s="87">
        <v>68</v>
      </c>
      <c r="N18" s="87">
        <v>30</v>
      </c>
      <c r="O18" s="126">
        <f t="shared" si="1"/>
        <v>80</v>
      </c>
      <c r="P18" s="127"/>
      <c r="Q18" s="135">
        <v>40</v>
      </c>
      <c r="R18" s="3" t="s">
        <v>196</v>
      </c>
    </row>
    <row r="19" spans="1:21" ht="16.5" thickBot="1">
      <c r="A19" s="143">
        <v>3</v>
      </c>
      <c r="B19" s="144" t="str">
        <f>LOOKUP(A19,Name!A$2:B954)</f>
        <v>Birchfield Harriers</v>
      </c>
      <c r="C19" s="176"/>
      <c r="D19" s="144">
        <f>SUM(D13:D18)</f>
        <v>82</v>
      </c>
      <c r="E19" s="176"/>
      <c r="F19" s="144">
        <f>SUM(F13:F18)</f>
        <v>92</v>
      </c>
      <c r="G19" s="193"/>
      <c r="H19" s="144">
        <f>SUM(H13:H18)</f>
        <v>82</v>
      </c>
      <c r="I19" s="184"/>
      <c r="J19" s="144">
        <f>SUM(J13:J18)</f>
        <v>102</v>
      </c>
      <c r="K19" s="184"/>
      <c r="L19" s="144">
        <f>SUM(L13:L18)</f>
        <v>78</v>
      </c>
      <c r="M19" s="144"/>
      <c r="N19" s="144">
        <f>SUM(N13:N18)</f>
        <v>79</v>
      </c>
      <c r="O19" s="144">
        <f>Q15</f>
        <v>30</v>
      </c>
      <c r="P19" s="144">
        <f>Q18</f>
        <v>40</v>
      </c>
      <c r="Q19" s="145">
        <f>SUM(D19:P19)-R12-R13</f>
        <v>464</v>
      </c>
      <c r="R19" s="309" t="s">
        <v>264</v>
      </c>
    </row>
    <row r="20" spans="1:21" ht="15.75">
      <c r="A20" s="146">
        <v>4</v>
      </c>
      <c r="B20" s="147" t="str">
        <f>LOOKUP(A20,Name!A$2:B955)</f>
        <v>Halesowen C&amp;AC</v>
      </c>
      <c r="C20" s="792" t="s">
        <v>101</v>
      </c>
      <c r="D20" s="793"/>
      <c r="E20" s="790" t="s">
        <v>102</v>
      </c>
      <c r="F20" s="791"/>
      <c r="G20" s="792" t="s">
        <v>106</v>
      </c>
      <c r="H20" s="793"/>
      <c r="I20" s="790" t="s">
        <v>103</v>
      </c>
      <c r="J20" s="791"/>
      <c r="K20" s="792" t="s">
        <v>104</v>
      </c>
      <c r="L20" s="793"/>
      <c r="M20" s="790" t="s">
        <v>105</v>
      </c>
      <c r="N20" s="791"/>
      <c r="O20" s="130" t="s">
        <v>107</v>
      </c>
      <c r="P20" s="131" t="s">
        <v>108</v>
      </c>
      <c r="Q20" s="152" t="s">
        <v>69</v>
      </c>
      <c r="R20" s="310"/>
    </row>
    <row r="21" spans="1:21" ht="16.5" thickBot="1">
      <c r="A21" s="148">
        <v>472</v>
      </c>
      <c r="B21" s="21" t="str">
        <f>LOOKUP(A21,Name!A$2:B956)</f>
        <v>Sophie Houghton</v>
      </c>
      <c r="C21" s="174"/>
      <c r="D21" s="87"/>
      <c r="E21" s="174"/>
      <c r="F21" s="87"/>
      <c r="G21" s="191"/>
      <c r="H21" s="87"/>
      <c r="I21" s="182"/>
      <c r="J21" s="87"/>
      <c r="K21" s="182"/>
      <c r="L21" s="87"/>
      <c r="M21" s="87"/>
      <c r="N21" s="87"/>
      <c r="O21" s="126">
        <f t="shared" ref="O21:O26" si="2">D21+F21+H21+J21+L21+N21</f>
        <v>0</v>
      </c>
      <c r="P21" s="127"/>
      <c r="Q21" s="134" t="s">
        <v>109</v>
      </c>
      <c r="R21" s="311"/>
    </row>
    <row r="22" spans="1:21" ht="15.75">
      <c r="A22" s="148">
        <v>473</v>
      </c>
      <c r="B22" s="21" t="str">
        <f>LOOKUP(A22,Name!A$2:B957)</f>
        <v>Kimberley Thomas</v>
      </c>
      <c r="C22" s="174"/>
      <c r="D22" s="87"/>
      <c r="E22" s="174">
        <v>52.3</v>
      </c>
      <c r="F22" s="87">
        <v>26</v>
      </c>
      <c r="G22" s="191">
        <v>51</v>
      </c>
      <c r="H22" s="87">
        <v>34</v>
      </c>
      <c r="I22" s="182"/>
      <c r="J22" s="87"/>
      <c r="K22" s="182"/>
      <c r="L22" s="87"/>
      <c r="M22" s="87">
        <v>67</v>
      </c>
      <c r="N22" s="87">
        <v>27</v>
      </c>
      <c r="O22" s="126">
        <f t="shared" si="2"/>
        <v>87</v>
      </c>
      <c r="P22" s="127"/>
      <c r="Q22" s="135"/>
      <c r="R22" s="3" t="s">
        <v>197</v>
      </c>
    </row>
    <row r="23" spans="1:21" ht="15.75">
      <c r="A23" s="148">
        <v>471</v>
      </c>
      <c r="B23" s="21" t="str">
        <f>LOOKUP(A23,Name!A$2:B958)</f>
        <v>Rebekka Freeman</v>
      </c>
      <c r="C23" s="174">
        <v>25.9</v>
      </c>
      <c r="D23" s="87">
        <v>12</v>
      </c>
      <c r="E23" s="174"/>
      <c r="F23" s="87"/>
      <c r="G23" s="191"/>
      <c r="H23" s="87"/>
      <c r="I23" s="182">
        <v>1.42</v>
      </c>
      <c r="J23" s="87">
        <v>16</v>
      </c>
      <c r="K23" s="182"/>
      <c r="L23" s="87"/>
      <c r="M23" s="87">
        <v>53</v>
      </c>
      <c r="N23" s="87">
        <v>14</v>
      </c>
      <c r="O23" s="126">
        <f t="shared" si="2"/>
        <v>42</v>
      </c>
      <c r="P23" s="127"/>
      <c r="Q23" s="135"/>
      <c r="R23" s="3" t="s">
        <v>196</v>
      </c>
    </row>
    <row r="24" spans="1:21" ht="15.75">
      <c r="A24" s="148"/>
      <c r="B24" s="21" t="e">
        <f>LOOKUP(A24,Name!A$2:B959)</f>
        <v>#N/A</v>
      </c>
      <c r="C24" s="174"/>
      <c r="D24" s="87"/>
      <c r="E24" s="174"/>
      <c r="F24" s="87"/>
      <c r="G24" s="191"/>
      <c r="H24" s="87"/>
      <c r="I24" s="182"/>
      <c r="J24" s="87"/>
      <c r="K24" s="182"/>
      <c r="L24" s="87"/>
      <c r="M24" s="87"/>
      <c r="N24" s="87"/>
      <c r="O24" s="126">
        <f t="shared" si="2"/>
        <v>0</v>
      </c>
      <c r="P24" s="127"/>
      <c r="Q24" s="96" t="s">
        <v>110</v>
      </c>
      <c r="S24" s="3">
        <v>16</v>
      </c>
    </row>
    <row r="25" spans="1:21" ht="15.75">
      <c r="A25" s="148"/>
      <c r="B25" s="21" t="e">
        <f>LOOKUP(A25,Name!A$2:B960)</f>
        <v>#N/A</v>
      </c>
      <c r="C25" s="174"/>
      <c r="D25" s="87"/>
      <c r="E25" s="174"/>
      <c r="F25" s="87"/>
      <c r="G25" s="191"/>
      <c r="H25" s="87"/>
      <c r="I25" s="182"/>
      <c r="J25" s="87"/>
      <c r="K25" s="182"/>
      <c r="L25" s="87"/>
      <c r="M25" s="87"/>
      <c r="N25" s="87"/>
      <c r="O25" s="126">
        <f t="shared" si="2"/>
        <v>0</v>
      </c>
      <c r="P25" s="127"/>
      <c r="Q25" s="135"/>
      <c r="R25" s="3" t="s">
        <v>197</v>
      </c>
    </row>
    <row r="26" spans="1:21" ht="16.5" thickBot="1">
      <c r="A26" s="148"/>
      <c r="B26" s="21" t="e">
        <f>LOOKUP(A26,Name!A$2:B961)</f>
        <v>#N/A</v>
      </c>
      <c r="C26" s="174"/>
      <c r="D26" s="87"/>
      <c r="E26" s="174"/>
      <c r="F26" s="87"/>
      <c r="G26" s="191"/>
      <c r="H26" s="87"/>
      <c r="I26" s="182"/>
      <c r="J26" s="87"/>
      <c r="K26" s="182"/>
      <c r="L26" s="87"/>
      <c r="M26" s="87"/>
      <c r="N26" s="87"/>
      <c r="O26" s="126">
        <f t="shared" si="2"/>
        <v>0</v>
      </c>
      <c r="P26" s="127"/>
      <c r="Q26" s="135"/>
      <c r="R26" s="3" t="s">
        <v>196</v>
      </c>
    </row>
    <row r="27" spans="1:21" ht="16.5" thickBot="1">
      <c r="A27" s="149">
        <v>4</v>
      </c>
      <c r="B27" s="150" t="str">
        <f>LOOKUP(A27,Name!A$2:B962)</f>
        <v>Halesowen C&amp;AC</v>
      </c>
      <c r="C27" s="177"/>
      <c r="D27" s="150">
        <f>SUM(D21:D26)</f>
        <v>12</v>
      </c>
      <c r="E27" s="177"/>
      <c r="F27" s="150">
        <f>SUM(F21:F26)</f>
        <v>26</v>
      </c>
      <c r="G27" s="194"/>
      <c r="H27" s="150">
        <f>SUM(H21:H26)</f>
        <v>34</v>
      </c>
      <c r="I27" s="185"/>
      <c r="J27" s="150">
        <f>SUM(J21:J26)</f>
        <v>16</v>
      </c>
      <c r="K27" s="185"/>
      <c r="L27" s="150">
        <f>SUM(L21:L26)</f>
        <v>0</v>
      </c>
      <c r="M27" s="150"/>
      <c r="N27" s="150">
        <f>SUM(N21:N26)</f>
        <v>41</v>
      </c>
      <c r="O27" s="150">
        <f>Q23</f>
        <v>0</v>
      </c>
      <c r="P27" s="150">
        <f>Q26</f>
        <v>0</v>
      </c>
      <c r="Q27" s="151">
        <f>SUM(D27:P27)-R20-R21</f>
        <v>129</v>
      </c>
      <c r="R27" s="309" t="s">
        <v>264</v>
      </c>
    </row>
    <row r="28" spans="1:21" ht="15.75">
      <c r="A28" s="153">
        <v>5</v>
      </c>
      <c r="B28" s="154" t="str">
        <f>LOOKUP(A28,Name!A$2:B963)</f>
        <v>Tamworth AC</v>
      </c>
      <c r="C28" s="792" t="s">
        <v>101</v>
      </c>
      <c r="D28" s="793"/>
      <c r="E28" s="790" t="s">
        <v>102</v>
      </c>
      <c r="F28" s="791"/>
      <c r="G28" s="792" t="s">
        <v>106</v>
      </c>
      <c r="H28" s="793"/>
      <c r="I28" s="790" t="s">
        <v>103</v>
      </c>
      <c r="J28" s="791"/>
      <c r="K28" s="792" t="s">
        <v>104</v>
      </c>
      <c r="L28" s="793"/>
      <c r="M28" s="790" t="s">
        <v>105</v>
      </c>
      <c r="N28" s="791"/>
      <c r="O28" s="130" t="s">
        <v>107</v>
      </c>
      <c r="P28" s="131" t="s">
        <v>108</v>
      </c>
      <c r="Q28" s="159" t="s">
        <v>71</v>
      </c>
      <c r="R28" s="310">
        <v>39</v>
      </c>
    </row>
    <row r="29" spans="1:21" ht="16.5" thickBot="1">
      <c r="A29" s="155">
        <v>570</v>
      </c>
      <c r="B29" s="21" t="str">
        <f>LOOKUP(A29,Name!A$2:B964)</f>
        <v>Emily Findlater</v>
      </c>
      <c r="C29" s="174"/>
      <c r="D29" s="87"/>
      <c r="E29" s="174">
        <v>52.2</v>
      </c>
      <c r="F29" s="87">
        <v>28</v>
      </c>
      <c r="G29" s="191"/>
      <c r="H29" s="87"/>
      <c r="I29" s="182">
        <v>1.72</v>
      </c>
      <c r="J29" s="87">
        <v>22</v>
      </c>
      <c r="K29" s="182">
        <v>6.26</v>
      </c>
      <c r="L29" s="87">
        <v>20</v>
      </c>
      <c r="M29" s="87"/>
      <c r="N29" s="87"/>
      <c r="O29" s="126">
        <f t="shared" ref="O29:O34" si="3">D29+F29+H29+J29+L29+N29</f>
        <v>70</v>
      </c>
      <c r="P29" s="127"/>
      <c r="Q29" s="134" t="s">
        <v>109</v>
      </c>
      <c r="R29" s="311">
        <v>60</v>
      </c>
    </row>
    <row r="30" spans="1:21" ht="15.75">
      <c r="A30" s="155">
        <v>571</v>
      </c>
      <c r="B30" s="21" t="str">
        <f>LOOKUP(A30,Name!A$2:B965)</f>
        <v>Bethany Devonshire</v>
      </c>
      <c r="C30" s="174">
        <v>24.7</v>
      </c>
      <c r="D30" s="87">
        <v>23</v>
      </c>
      <c r="E30" s="174"/>
      <c r="F30" s="87"/>
      <c r="G30" s="191"/>
      <c r="H30" s="87"/>
      <c r="I30" s="182">
        <v>1.62</v>
      </c>
      <c r="J30" s="87">
        <v>18</v>
      </c>
      <c r="K30" s="182"/>
      <c r="L30" s="87"/>
      <c r="M30" s="87">
        <v>62</v>
      </c>
      <c r="N30" s="87">
        <v>19</v>
      </c>
      <c r="O30" s="126">
        <f t="shared" si="3"/>
        <v>60</v>
      </c>
      <c r="P30" s="127"/>
      <c r="Q30" s="135">
        <v>99.7</v>
      </c>
      <c r="R30" s="3" t="s">
        <v>197</v>
      </c>
    </row>
    <row r="31" spans="1:21" ht="15.75">
      <c r="A31" s="155">
        <v>572</v>
      </c>
      <c r="B31" s="21" t="str">
        <f>LOOKUP(A31,Name!A$2:B966)</f>
        <v>Isabelle Neville</v>
      </c>
      <c r="C31" s="174"/>
      <c r="D31" s="87"/>
      <c r="E31" s="174">
        <v>48.9</v>
      </c>
      <c r="F31" s="87">
        <v>40</v>
      </c>
      <c r="G31" s="191">
        <v>50</v>
      </c>
      <c r="H31" s="87">
        <v>32</v>
      </c>
      <c r="I31" s="182"/>
      <c r="J31" s="87"/>
      <c r="K31" s="182"/>
      <c r="L31" s="87"/>
      <c r="M31" s="87">
        <v>91</v>
      </c>
      <c r="N31" s="87">
        <v>40</v>
      </c>
      <c r="O31" s="126">
        <f t="shared" si="3"/>
        <v>112</v>
      </c>
      <c r="P31" s="127"/>
      <c r="Q31" s="135">
        <v>40</v>
      </c>
      <c r="R31" s="3" t="s">
        <v>196</v>
      </c>
    </row>
    <row r="32" spans="1:21" ht="15.75">
      <c r="A32" s="155">
        <v>573</v>
      </c>
      <c r="B32" s="21" t="str">
        <f>LOOKUP(A32,Name!A$2:B967)</f>
        <v>Rachel West</v>
      </c>
      <c r="C32" s="174"/>
      <c r="D32" s="87"/>
      <c r="E32" s="174">
        <v>51.5</v>
      </c>
      <c r="F32" s="87">
        <v>32</v>
      </c>
      <c r="G32" s="191">
        <v>42</v>
      </c>
      <c r="H32" s="87">
        <v>12</v>
      </c>
      <c r="I32" s="182"/>
      <c r="J32" s="87"/>
      <c r="K32" s="182">
        <v>6.31</v>
      </c>
      <c r="L32" s="87">
        <v>22</v>
      </c>
      <c r="M32" s="87"/>
      <c r="N32" s="87"/>
      <c r="O32" s="126">
        <f t="shared" si="3"/>
        <v>66</v>
      </c>
      <c r="P32" s="127"/>
      <c r="Q32" s="96" t="s">
        <v>110</v>
      </c>
    </row>
    <row r="33" spans="1:18" ht="15.75">
      <c r="A33" s="155">
        <v>574</v>
      </c>
      <c r="B33" s="21" t="str">
        <f>LOOKUP(A33,Name!A$2:B968)</f>
        <v>Charlotte Cornbill</v>
      </c>
      <c r="C33" s="174">
        <v>26.4</v>
      </c>
      <c r="D33" s="87">
        <v>10</v>
      </c>
      <c r="E33" s="174"/>
      <c r="F33" s="87"/>
      <c r="G33" s="191">
        <v>41</v>
      </c>
      <c r="H33" s="87">
        <v>10</v>
      </c>
      <c r="I33" s="182"/>
      <c r="J33" s="87"/>
      <c r="K33" s="182"/>
      <c r="L33" s="87"/>
      <c r="M33" s="87">
        <v>62</v>
      </c>
      <c r="N33" s="87">
        <v>19</v>
      </c>
      <c r="O33" s="126">
        <f t="shared" si="3"/>
        <v>39</v>
      </c>
      <c r="P33" s="127"/>
      <c r="Q33" s="135"/>
      <c r="R33" s="3" t="s">
        <v>197</v>
      </c>
    </row>
    <row r="34" spans="1:18" ht="16.5" thickBot="1">
      <c r="A34" s="155">
        <v>575</v>
      </c>
      <c r="B34" s="21" t="str">
        <f>LOOKUP(A34,Name!A$2:B969)</f>
        <v>Alice Mellor</v>
      </c>
      <c r="C34" s="174">
        <v>23.5</v>
      </c>
      <c r="D34" s="87">
        <v>36</v>
      </c>
      <c r="E34" s="174"/>
      <c r="F34" s="87"/>
      <c r="G34" s="191"/>
      <c r="H34" s="87"/>
      <c r="I34" s="182">
        <v>1.96</v>
      </c>
      <c r="J34" s="87">
        <v>26</v>
      </c>
      <c r="K34" s="182">
        <v>5.05</v>
      </c>
      <c r="L34" s="87">
        <v>16</v>
      </c>
      <c r="M34" s="87"/>
      <c r="N34" s="87"/>
      <c r="O34" s="126">
        <f t="shared" si="3"/>
        <v>78</v>
      </c>
      <c r="P34" s="127"/>
      <c r="Q34" s="135"/>
      <c r="R34" s="3" t="s">
        <v>196</v>
      </c>
    </row>
    <row r="35" spans="1:18" ht="16.5" thickBot="1">
      <c r="A35" s="156">
        <v>5</v>
      </c>
      <c r="B35" s="157" t="str">
        <f>LOOKUP(A35,Name!A$2:B970)</f>
        <v>Tamworth AC</v>
      </c>
      <c r="C35" s="178"/>
      <c r="D35" s="157">
        <f>SUM(D29:D34)</f>
        <v>69</v>
      </c>
      <c r="E35" s="178"/>
      <c r="F35" s="157">
        <f>SUM(F29:F34)</f>
        <v>100</v>
      </c>
      <c r="G35" s="195"/>
      <c r="H35" s="157">
        <f>SUM(H29:H34)</f>
        <v>54</v>
      </c>
      <c r="I35" s="186"/>
      <c r="J35" s="157">
        <f>SUM(J29:J34)</f>
        <v>66</v>
      </c>
      <c r="K35" s="186"/>
      <c r="L35" s="157">
        <f>SUM(L29:L34)</f>
        <v>58</v>
      </c>
      <c r="M35" s="157"/>
      <c r="N35" s="157">
        <f>SUM(N29:N34)</f>
        <v>78</v>
      </c>
      <c r="O35" s="157">
        <f>Q31</f>
        <v>40</v>
      </c>
      <c r="P35" s="157">
        <f>Q34</f>
        <v>0</v>
      </c>
      <c r="Q35" s="158">
        <f>SUM(D35:P35)-R28-R29</f>
        <v>366</v>
      </c>
      <c r="R35" s="309" t="s">
        <v>264</v>
      </c>
    </row>
    <row r="36" spans="1:18" ht="15.75">
      <c r="A36" s="162">
        <v>6</v>
      </c>
      <c r="B36" s="163" t="str">
        <f>LOOKUP(A36,Name!A$2:B971)</f>
        <v>Solihull &amp; Small Heath</v>
      </c>
      <c r="C36" s="792" t="s">
        <v>101</v>
      </c>
      <c r="D36" s="793"/>
      <c r="E36" s="790" t="s">
        <v>102</v>
      </c>
      <c r="F36" s="791"/>
      <c r="G36" s="792" t="s">
        <v>106</v>
      </c>
      <c r="H36" s="793"/>
      <c r="I36" s="790" t="s">
        <v>103</v>
      </c>
      <c r="J36" s="791"/>
      <c r="K36" s="792" t="s">
        <v>104</v>
      </c>
      <c r="L36" s="793"/>
      <c r="M36" s="790" t="s">
        <v>105</v>
      </c>
      <c r="N36" s="791"/>
      <c r="O36" s="130" t="s">
        <v>107</v>
      </c>
      <c r="P36" s="131" t="s">
        <v>108</v>
      </c>
      <c r="Q36" s="164" t="s">
        <v>73</v>
      </c>
      <c r="R36" s="310">
        <v>68</v>
      </c>
    </row>
    <row r="37" spans="1:18" ht="16.5" thickBot="1">
      <c r="A37" s="160">
        <v>670</v>
      </c>
      <c r="B37" s="21" t="str">
        <f>LOOKUP(A37,Name!A$2:B972)</f>
        <v>Anya Bates</v>
      </c>
      <c r="C37" s="174">
        <v>23</v>
      </c>
      <c r="D37" s="87">
        <v>40</v>
      </c>
      <c r="E37" s="174"/>
      <c r="F37" s="87"/>
      <c r="G37" s="191">
        <v>68</v>
      </c>
      <c r="H37" s="87">
        <v>40</v>
      </c>
      <c r="I37" s="182"/>
      <c r="J37" s="87"/>
      <c r="K37" s="182"/>
      <c r="L37" s="87"/>
      <c r="M37" s="87">
        <v>82</v>
      </c>
      <c r="N37" s="87">
        <v>38</v>
      </c>
      <c r="O37" s="126">
        <f t="shared" ref="O37:O42" si="4">D37+F37+H37+J37+L37+N37</f>
        <v>118</v>
      </c>
      <c r="P37" s="127"/>
      <c r="Q37" s="134" t="s">
        <v>109</v>
      </c>
      <c r="R37" s="311">
        <v>76</v>
      </c>
    </row>
    <row r="38" spans="1:18" ht="15.75">
      <c r="A38" s="160">
        <v>671</v>
      </c>
      <c r="B38" s="21" t="str">
        <f>LOOKUP(A38,Name!A$2:B973)</f>
        <v>Ashleigh Bailey</v>
      </c>
      <c r="C38" s="174"/>
      <c r="D38" s="87"/>
      <c r="E38" s="174">
        <v>49.9</v>
      </c>
      <c r="F38" s="87">
        <v>36</v>
      </c>
      <c r="G38" s="191"/>
      <c r="H38" s="87"/>
      <c r="I38" s="182">
        <v>2.1</v>
      </c>
      <c r="J38" s="87">
        <v>34</v>
      </c>
      <c r="K38" s="182">
        <v>9.58</v>
      </c>
      <c r="L38" s="87">
        <v>36</v>
      </c>
      <c r="M38" s="87"/>
      <c r="N38" s="87"/>
      <c r="O38" s="126">
        <f t="shared" si="4"/>
        <v>106</v>
      </c>
      <c r="P38" s="127"/>
      <c r="Q38" s="135">
        <v>106.7</v>
      </c>
      <c r="R38" s="3" t="s">
        <v>197</v>
      </c>
    </row>
    <row r="39" spans="1:18" ht="15.75">
      <c r="A39" s="160">
        <v>672</v>
      </c>
      <c r="B39" s="21" t="str">
        <f>LOOKUP(A39,Name!A$2:B974)</f>
        <v>Keavie Preston</v>
      </c>
      <c r="C39" s="174">
        <v>23.9</v>
      </c>
      <c r="D39" s="87">
        <v>34</v>
      </c>
      <c r="E39" s="174"/>
      <c r="F39" s="87"/>
      <c r="G39" s="191"/>
      <c r="H39" s="87"/>
      <c r="I39" s="182">
        <v>2.02</v>
      </c>
      <c r="J39" s="87">
        <v>28</v>
      </c>
      <c r="K39" s="182">
        <v>7.15</v>
      </c>
      <c r="L39" s="87">
        <v>30</v>
      </c>
      <c r="M39" s="87"/>
      <c r="N39" s="87"/>
      <c r="O39" s="126">
        <f t="shared" si="4"/>
        <v>92</v>
      </c>
      <c r="P39" s="127"/>
      <c r="Q39" s="135">
        <v>20</v>
      </c>
      <c r="R39" s="3" t="s">
        <v>196</v>
      </c>
    </row>
    <row r="40" spans="1:18" ht="15.75">
      <c r="A40" s="160">
        <v>673</v>
      </c>
      <c r="B40" s="21" t="str">
        <f>LOOKUP(A40,Name!A$2:B975)</f>
        <v>Charlotte Lack</v>
      </c>
      <c r="C40" s="174">
        <v>24.9</v>
      </c>
      <c r="D40" s="87">
        <v>20</v>
      </c>
      <c r="E40" s="174"/>
      <c r="F40" s="87"/>
      <c r="G40" s="191"/>
      <c r="H40" s="87"/>
      <c r="I40" s="182">
        <v>1.94</v>
      </c>
      <c r="J40" s="87">
        <v>24</v>
      </c>
      <c r="K40" s="182">
        <v>7.15</v>
      </c>
      <c r="L40" s="87">
        <v>32</v>
      </c>
      <c r="M40" s="87"/>
      <c r="N40" s="87"/>
      <c r="O40" s="126">
        <f t="shared" si="4"/>
        <v>76</v>
      </c>
      <c r="P40" s="127"/>
      <c r="Q40" s="96" t="s">
        <v>110</v>
      </c>
    </row>
    <row r="41" spans="1:18" ht="15.75">
      <c r="A41" s="160">
        <v>674</v>
      </c>
      <c r="B41" s="21" t="str">
        <f>LOOKUP(A41,Name!A$2:B976)</f>
        <v>Tea Tullah</v>
      </c>
      <c r="C41" s="174"/>
      <c r="D41" s="87"/>
      <c r="E41" s="174">
        <v>52.5</v>
      </c>
      <c r="F41" s="87">
        <v>24</v>
      </c>
      <c r="G41" s="191">
        <v>44</v>
      </c>
      <c r="H41" s="87">
        <v>20</v>
      </c>
      <c r="I41" s="182"/>
      <c r="J41" s="87"/>
      <c r="K41" s="182"/>
      <c r="L41" s="87"/>
      <c r="M41" s="87">
        <v>64</v>
      </c>
      <c r="N41" s="87">
        <v>24</v>
      </c>
      <c r="O41" s="126">
        <f t="shared" si="4"/>
        <v>68</v>
      </c>
      <c r="P41" s="127"/>
      <c r="Q41" s="135">
        <v>89.2</v>
      </c>
      <c r="R41" s="3" t="s">
        <v>197</v>
      </c>
    </row>
    <row r="42" spans="1:18" ht="15.75">
      <c r="A42" s="160">
        <v>675</v>
      </c>
      <c r="B42" s="21" t="str">
        <f>LOOKUP(A42,Name!A$2:B977)</f>
        <v>Grace Dowse</v>
      </c>
      <c r="C42" s="174"/>
      <c r="D42" s="87"/>
      <c r="E42" s="174">
        <v>52.7</v>
      </c>
      <c r="F42" s="87">
        <v>22</v>
      </c>
      <c r="G42" s="191">
        <v>43</v>
      </c>
      <c r="H42" s="87">
        <v>18</v>
      </c>
      <c r="I42" s="182"/>
      <c r="J42" s="87"/>
      <c r="K42" s="182"/>
      <c r="L42" s="87"/>
      <c r="M42" s="87">
        <v>80</v>
      </c>
      <c r="N42" s="87">
        <v>36</v>
      </c>
      <c r="O42" s="126">
        <f t="shared" si="4"/>
        <v>76</v>
      </c>
      <c r="P42" s="127"/>
      <c r="Q42" s="135">
        <v>30</v>
      </c>
      <c r="R42" s="3" t="s">
        <v>196</v>
      </c>
    </row>
    <row r="43" spans="1:18" ht="16.5" thickBot="1">
      <c r="A43" s="161">
        <v>6</v>
      </c>
      <c r="B43" s="171" t="str">
        <f>LOOKUP(A43,Name!A$2:B978)</f>
        <v>Solihull &amp; Small Heath</v>
      </c>
      <c r="C43" s="179"/>
      <c r="D43" s="171">
        <f>SUM(D37:D42)</f>
        <v>94</v>
      </c>
      <c r="E43" s="179"/>
      <c r="F43" s="171">
        <f>SUM(F37:F42)</f>
        <v>82</v>
      </c>
      <c r="G43" s="196"/>
      <c r="H43" s="171">
        <f>SUM(H37:H42)</f>
        <v>78</v>
      </c>
      <c r="I43" s="187"/>
      <c r="J43" s="171">
        <f>SUM(J37:J42)</f>
        <v>86</v>
      </c>
      <c r="K43" s="187"/>
      <c r="L43" s="171">
        <f>SUM(L37:L42)</f>
        <v>98</v>
      </c>
      <c r="M43" s="171"/>
      <c r="N43" s="171">
        <f>SUM(N37:N42)</f>
        <v>98</v>
      </c>
      <c r="O43" s="171">
        <f>Q39</f>
        <v>20</v>
      </c>
      <c r="P43" s="171">
        <f>Q42</f>
        <v>30</v>
      </c>
      <c r="Q43" s="172">
        <f>SUM(D43:P43)-R36-R37</f>
        <v>442</v>
      </c>
    </row>
    <row r="44" spans="1:18" ht="15.75">
      <c r="A44" s="165"/>
      <c r="B44" s="166" t="s">
        <v>111</v>
      </c>
      <c r="C44" s="792" t="s">
        <v>101</v>
      </c>
      <c r="D44" s="793"/>
      <c r="E44" s="790" t="s">
        <v>102</v>
      </c>
      <c r="F44" s="791"/>
      <c r="G44" s="792" t="s">
        <v>106</v>
      </c>
      <c r="H44" s="793"/>
      <c r="I44" s="790" t="s">
        <v>103</v>
      </c>
      <c r="J44" s="791"/>
      <c r="K44" s="792" t="s">
        <v>104</v>
      </c>
      <c r="L44" s="793"/>
      <c r="M44" s="790" t="s">
        <v>105</v>
      </c>
      <c r="N44" s="791"/>
      <c r="O44" s="189"/>
      <c r="P44" s="189"/>
      <c r="Q44" s="245" t="s">
        <v>112</v>
      </c>
    </row>
    <row r="45" spans="1:18" ht="15.75">
      <c r="A45" s="244">
        <v>677</v>
      </c>
      <c r="B45" s="21" t="str">
        <f>LOOKUP(A45,Name!A$2:B980)</f>
        <v>Katie Lund</v>
      </c>
      <c r="C45" s="174">
        <v>25</v>
      </c>
      <c r="D45" s="87">
        <v>17</v>
      </c>
      <c r="E45" s="174"/>
      <c r="F45" s="87"/>
      <c r="G45" s="191">
        <v>47</v>
      </c>
      <c r="H45" s="87">
        <v>28</v>
      </c>
      <c r="I45" s="182"/>
      <c r="J45" s="87"/>
      <c r="K45" s="182"/>
      <c r="L45" s="87"/>
      <c r="M45" s="87">
        <v>76</v>
      </c>
      <c r="N45" s="87">
        <v>34</v>
      </c>
      <c r="O45" s="126">
        <f t="shared" ref="O45:O50" si="5">D45+F45+H45+J45+L45+N45</f>
        <v>79</v>
      </c>
      <c r="P45" s="190"/>
      <c r="Q45" s="134" t="s">
        <v>109</v>
      </c>
    </row>
    <row r="46" spans="1:18" ht="15.75">
      <c r="A46" s="244">
        <v>678</v>
      </c>
      <c r="B46" s="21" t="str">
        <f>LOOKUP(A46,Name!A$2:B981)</f>
        <v>Sarah Russell</v>
      </c>
      <c r="C46" s="174">
        <v>24.5</v>
      </c>
      <c r="D46" s="87">
        <v>27</v>
      </c>
      <c r="E46" s="174"/>
      <c r="F46" s="87"/>
      <c r="G46" s="191"/>
      <c r="H46" s="87"/>
      <c r="I46" s="182">
        <v>2.12</v>
      </c>
      <c r="J46" s="87">
        <v>36</v>
      </c>
      <c r="K46" s="182">
        <v>6.99</v>
      </c>
      <c r="L46" s="87">
        <v>28</v>
      </c>
      <c r="M46" s="87"/>
      <c r="N46" s="87"/>
      <c r="O46" s="126">
        <f t="shared" si="5"/>
        <v>91</v>
      </c>
      <c r="P46" s="190"/>
      <c r="Q46" s="173"/>
    </row>
    <row r="47" spans="1:18" ht="15.75">
      <c r="A47" s="767">
        <v>576</v>
      </c>
      <c r="B47" s="21" t="str">
        <f>LOOKUP(A47,Name!A$2:B982)</f>
        <v>Charlotte Barnard</v>
      </c>
      <c r="C47" s="174"/>
      <c r="D47" s="87"/>
      <c r="E47" s="174"/>
      <c r="F47" s="87"/>
      <c r="G47" s="191"/>
      <c r="H47" s="87"/>
      <c r="I47" s="182"/>
      <c r="J47" s="87"/>
      <c r="K47" s="182"/>
      <c r="L47" s="87"/>
      <c r="M47" s="87"/>
      <c r="N47" s="87"/>
      <c r="O47" s="126">
        <f t="shared" si="5"/>
        <v>0</v>
      </c>
      <c r="P47" s="190"/>
      <c r="Q47" s="96" t="s">
        <v>110</v>
      </c>
    </row>
    <row r="48" spans="1:18" ht="15.75">
      <c r="A48" s="768">
        <v>329</v>
      </c>
      <c r="B48" s="21" t="str">
        <f>LOOKUP(A48,Name!A$2:B983)</f>
        <v>Lemeyah Issac</v>
      </c>
      <c r="C48" s="174">
        <v>24.1</v>
      </c>
      <c r="D48" s="87">
        <v>32</v>
      </c>
      <c r="E48" s="174"/>
      <c r="F48" s="87"/>
      <c r="G48" s="191">
        <v>55</v>
      </c>
      <c r="H48" s="87">
        <v>36</v>
      </c>
      <c r="I48" s="182"/>
      <c r="J48" s="87"/>
      <c r="K48" s="182">
        <v>7.96</v>
      </c>
      <c r="L48" s="87">
        <v>34</v>
      </c>
      <c r="M48" s="87"/>
      <c r="N48" s="87"/>
      <c r="O48" s="126">
        <f t="shared" si="5"/>
        <v>102</v>
      </c>
      <c r="P48" s="190"/>
      <c r="Q48" s="135"/>
    </row>
    <row r="49" spans="1:17" ht="15.75">
      <c r="A49" s="768">
        <v>330</v>
      </c>
      <c r="B49" s="21" t="str">
        <f>LOOKUP(A49,Name!A$2:B984)</f>
        <v>Chelsey Marsden</v>
      </c>
      <c r="C49" s="174">
        <v>24.7</v>
      </c>
      <c r="D49" s="87">
        <v>23</v>
      </c>
      <c r="E49" s="174"/>
      <c r="F49" s="87"/>
      <c r="G49" s="191">
        <v>46</v>
      </c>
      <c r="H49" s="87">
        <v>26</v>
      </c>
      <c r="I49" s="182"/>
      <c r="J49" s="87"/>
      <c r="K49" s="182"/>
      <c r="L49" s="87"/>
      <c r="M49" s="87">
        <v>72</v>
      </c>
      <c r="N49" s="87">
        <v>32</v>
      </c>
      <c r="O49" s="126">
        <f t="shared" si="5"/>
        <v>81</v>
      </c>
      <c r="P49" s="190"/>
      <c r="Q49" s="135"/>
    </row>
    <row r="50" spans="1:17" ht="15.75">
      <c r="A50" s="768">
        <v>331</v>
      </c>
      <c r="B50" s="21" t="str">
        <f>LOOKUP(A50,Name!A$2:B985)</f>
        <v>Samantha Rogers</v>
      </c>
      <c r="C50" s="174">
        <v>28.5</v>
      </c>
      <c r="D50" s="87">
        <v>6</v>
      </c>
      <c r="E50" s="174"/>
      <c r="F50" s="87"/>
      <c r="G50" s="191"/>
      <c r="H50" s="87"/>
      <c r="I50" s="182">
        <v>1.64</v>
      </c>
      <c r="J50" s="87">
        <v>20</v>
      </c>
      <c r="K50" s="182"/>
      <c r="L50" s="87"/>
      <c r="M50" s="87">
        <v>60</v>
      </c>
      <c r="N50" s="87">
        <v>16</v>
      </c>
      <c r="O50" s="126">
        <f t="shared" si="5"/>
        <v>42</v>
      </c>
      <c r="P50" s="190"/>
      <c r="Q50" s="135"/>
    </row>
    <row r="51" spans="1:17" ht="16.5" thickBot="1">
      <c r="A51" s="167"/>
      <c r="B51" s="168" t="s">
        <v>111</v>
      </c>
      <c r="C51" s="180"/>
      <c r="D51" s="168"/>
      <c r="E51" s="180"/>
      <c r="F51" s="168"/>
      <c r="G51" s="197"/>
      <c r="H51" s="168"/>
      <c r="I51" s="188"/>
      <c r="J51" s="168"/>
      <c r="K51" s="188"/>
      <c r="L51" s="168"/>
      <c r="M51" s="168"/>
      <c r="N51" s="168"/>
      <c r="O51" s="168"/>
      <c r="P51" s="168"/>
      <c r="Q51" s="169"/>
    </row>
  </sheetData>
  <mergeCells count="39">
    <mergeCell ref="M44:N44"/>
    <mergeCell ref="M36:N36"/>
    <mergeCell ref="M28:N28"/>
    <mergeCell ref="B1:B2"/>
    <mergeCell ref="C2:L2"/>
    <mergeCell ref="M1:Q1"/>
    <mergeCell ref="I20:J20"/>
    <mergeCell ref="K20:L20"/>
    <mergeCell ref="E28:F28"/>
    <mergeCell ref="G28:H28"/>
    <mergeCell ref="I28:J28"/>
    <mergeCell ref="K28:L28"/>
    <mergeCell ref="M20:N20"/>
    <mergeCell ref="M12:N12"/>
    <mergeCell ref="C4:D4"/>
    <mergeCell ref="E4:F4"/>
    <mergeCell ref="K36:L36"/>
    <mergeCell ref="I12:J12"/>
    <mergeCell ref="K12:L12"/>
    <mergeCell ref="M4:N4"/>
    <mergeCell ref="G4:H4"/>
    <mergeCell ref="I4:J4"/>
    <mergeCell ref="G12:H12"/>
    <mergeCell ref="C44:D44"/>
    <mergeCell ref="E44:F44"/>
    <mergeCell ref="K4:L4"/>
    <mergeCell ref="C12:D12"/>
    <mergeCell ref="E12:F12"/>
    <mergeCell ref="G44:H44"/>
    <mergeCell ref="I44:J44"/>
    <mergeCell ref="K44:L44"/>
    <mergeCell ref="C20:D20"/>
    <mergeCell ref="E20:F20"/>
    <mergeCell ref="G20:H20"/>
    <mergeCell ref="C28:D28"/>
    <mergeCell ref="C36:D36"/>
    <mergeCell ref="E36:F36"/>
    <mergeCell ref="G36:H36"/>
    <mergeCell ref="I36:J36"/>
  </mergeCells>
  <phoneticPr fontId="47" type="noConversion"/>
  <conditionalFormatting sqref="O45:O50 P5:P10">
    <cfRule type="cellIs" dxfId="121" priority="11" stopIfTrue="1" operator="equal">
      <formula>1</formula>
    </cfRule>
  </conditionalFormatting>
  <conditionalFormatting sqref="P13:P18">
    <cfRule type="cellIs" dxfId="120" priority="10" stopIfTrue="1" operator="equal">
      <formula>1</formula>
    </cfRule>
  </conditionalFormatting>
  <conditionalFormatting sqref="P21:P26">
    <cfRule type="cellIs" dxfId="119" priority="9" stopIfTrue="1" operator="equal">
      <formula>1</formula>
    </cfRule>
  </conditionalFormatting>
  <conditionalFormatting sqref="P29:P34">
    <cfRule type="cellIs" dxfId="118" priority="8" stopIfTrue="1" operator="equal">
      <formula>1</formula>
    </cfRule>
  </conditionalFormatting>
  <conditionalFormatting sqref="P37:P42">
    <cfRule type="cellIs" dxfId="117" priority="7" stopIfTrue="1" operator="equal">
      <formula>1</formula>
    </cfRule>
  </conditionalFormatting>
  <conditionalFormatting sqref="O37:O42">
    <cfRule type="cellIs" dxfId="116" priority="5" stopIfTrue="1" operator="equal">
      <formula>1</formula>
    </cfRule>
  </conditionalFormatting>
  <conditionalFormatting sqref="O29:O34">
    <cfRule type="cellIs" dxfId="115" priority="4" stopIfTrue="1" operator="equal">
      <formula>1</formula>
    </cfRule>
  </conditionalFormatting>
  <conditionalFormatting sqref="O21:O26">
    <cfRule type="cellIs" dxfId="114" priority="3" stopIfTrue="1" operator="equal">
      <formula>1</formula>
    </cfRule>
  </conditionalFormatting>
  <conditionalFormatting sqref="O13:O18">
    <cfRule type="cellIs" dxfId="113" priority="2" stopIfTrue="1" operator="equal">
      <formula>1</formula>
    </cfRule>
  </conditionalFormatting>
  <conditionalFormatting sqref="O5:O10">
    <cfRule type="cellIs" dxfId="112" priority="1" stopIfTrue="1" operator="equal"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&amp;LUnder 15 Girls &amp;RBirmingham Sportshall League 2014 to 2015</oddHeader>
    <oddFooter>&amp;L&amp;F&amp;R&amp;A</oddFooter>
  </headerFooter>
  <rowBreaks count="1" manualBreakCount="1">
    <brk id="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opLeftCell="A19" zoomScaleNormal="100" workbookViewId="0">
      <selection activeCell="C40" sqref="C40"/>
    </sheetView>
  </sheetViews>
  <sheetFormatPr defaultRowHeight="12.75"/>
  <cols>
    <col min="1" max="1" width="19.7109375" customWidth="1"/>
    <col min="2" max="6" width="6.140625" customWidth="1"/>
    <col min="7" max="7" width="6.7109375" customWidth="1"/>
    <col min="8" max="12" width="6" customWidth="1"/>
    <col min="13" max="13" width="6.85546875" customWidth="1"/>
  </cols>
  <sheetData>
    <row r="1" spans="1:16" ht="15.75">
      <c r="A1" s="49" t="s">
        <v>34</v>
      </c>
      <c r="B1" s="199" t="s">
        <v>58</v>
      </c>
      <c r="C1" s="199" t="s">
        <v>1</v>
      </c>
      <c r="D1" s="199" t="s">
        <v>2</v>
      </c>
      <c r="E1" s="199" t="s">
        <v>3</v>
      </c>
      <c r="F1" s="48" t="s">
        <v>4</v>
      </c>
      <c r="G1" s="48" t="s">
        <v>11</v>
      </c>
      <c r="H1" s="199" t="s">
        <v>58</v>
      </c>
      <c r="I1" s="199" t="s">
        <v>1</v>
      </c>
      <c r="J1" s="199" t="s">
        <v>2</v>
      </c>
      <c r="K1" s="199" t="s">
        <v>3</v>
      </c>
      <c r="L1" s="50" t="s">
        <v>4</v>
      </c>
      <c r="M1" s="51" t="s">
        <v>13</v>
      </c>
    </row>
    <row r="2" spans="1:16" ht="15">
      <c r="A2" s="200" t="s">
        <v>7</v>
      </c>
      <c r="B2" s="752">
        <v>164</v>
      </c>
      <c r="C2" s="8"/>
      <c r="D2" s="8"/>
      <c r="E2" s="8"/>
      <c r="F2" s="8"/>
      <c r="G2" s="58">
        <f>SUM(B2:F2)</f>
        <v>164</v>
      </c>
      <c r="H2" s="752">
        <v>10</v>
      </c>
      <c r="I2" s="8"/>
      <c r="J2" s="8"/>
      <c r="K2" s="8"/>
      <c r="L2" s="8"/>
      <c r="M2" s="205">
        <f>SUM(H2:L2)</f>
        <v>10</v>
      </c>
    </row>
    <row r="3" spans="1:16" ht="15">
      <c r="A3" s="201" t="s">
        <v>66</v>
      </c>
      <c r="B3" s="8">
        <v>106</v>
      </c>
      <c r="C3" s="8"/>
      <c r="D3" s="8"/>
      <c r="E3" s="384"/>
      <c r="F3" s="17"/>
      <c r="G3" s="58">
        <f>SUM(B3:F3)</f>
        <v>106</v>
      </c>
      <c r="H3" s="8">
        <v>8</v>
      </c>
      <c r="I3" s="8"/>
      <c r="J3" s="8"/>
      <c r="K3" s="8"/>
      <c r="L3" s="8"/>
      <c r="M3" s="205">
        <f>SUM(H3:L3)</f>
        <v>8</v>
      </c>
    </row>
    <row r="4" spans="1:16" ht="15">
      <c r="A4" s="200" t="s">
        <v>10</v>
      </c>
      <c r="B4" s="8">
        <v>100</v>
      </c>
      <c r="C4" s="8"/>
      <c r="D4" s="8"/>
      <c r="E4" s="8"/>
      <c r="F4" s="8"/>
      <c r="G4" s="58">
        <f>SUM(B4:F4)</f>
        <v>100</v>
      </c>
      <c r="H4" s="8">
        <v>6</v>
      </c>
      <c r="I4" s="8"/>
      <c r="J4" s="8"/>
      <c r="K4" s="8"/>
      <c r="L4" s="8"/>
      <c r="M4" s="205">
        <f>SUM(H4:L4)</f>
        <v>6</v>
      </c>
    </row>
    <row r="5" spans="1:16" ht="15">
      <c r="A5" s="201" t="s">
        <v>68</v>
      </c>
      <c r="B5" s="8">
        <v>56</v>
      </c>
      <c r="C5" s="8"/>
      <c r="D5" s="8"/>
      <c r="E5" s="8"/>
      <c r="F5" s="8"/>
      <c r="G5" s="58">
        <f>SUM(B5:F5)</f>
        <v>56</v>
      </c>
      <c r="H5" s="8">
        <v>4</v>
      </c>
      <c r="I5" s="8"/>
      <c r="J5" s="8"/>
      <c r="K5" s="8"/>
      <c r="L5" s="8"/>
      <c r="M5" s="205">
        <f>SUM(H5:L5)</f>
        <v>4</v>
      </c>
    </row>
    <row r="6" spans="1:16" ht="15.75" thickBot="1">
      <c r="A6" s="204" t="s">
        <v>70</v>
      </c>
      <c r="B6" s="45">
        <v>0</v>
      </c>
      <c r="C6" s="45"/>
      <c r="D6" s="45"/>
      <c r="E6" s="45"/>
      <c r="F6" s="45"/>
      <c r="G6" s="59">
        <f>SUM(B6:F6)</f>
        <v>0</v>
      </c>
      <c r="H6" s="45">
        <v>0</v>
      </c>
      <c r="I6" s="45"/>
      <c r="J6" s="45"/>
      <c r="K6" s="45"/>
      <c r="L6" s="45"/>
      <c r="M6" s="206">
        <f>SUM(H6:L6)</f>
        <v>0</v>
      </c>
    </row>
    <row r="7" spans="1:16" ht="13.5" thickBot="1">
      <c r="B7" s="2"/>
      <c r="C7" s="2"/>
      <c r="D7" s="2"/>
      <c r="E7" s="2"/>
      <c r="F7" s="2"/>
      <c r="G7" s="2"/>
    </row>
    <row r="8" spans="1:16" ht="15.75">
      <c r="A8" s="49" t="s">
        <v>39</v>
      </c>
      <c r="B8" s="199" t="s">
        <v>58</v>
      </c>
      <c r="C8" s="199" t="s">
        <v>1</v>
      </c>
      <c r="D8" s="199" t="s">
        <v>2</v>
      </c>
      <c r="E8" s="199" t="s">
        <v>3</v>
      </c>
      <c r="F8" s="50" t="s">
        <v>4</v>
      </c>
      <c r="G8" s="50" t="s">
        <v>11</v>
      </c>
      <c r="H8" s="199" t="s">
        <v>58</v>
      </c>
      <c r="I8" s="199" t="s">
        <v>1</v>
      </c>
      <c r="J8" s="199" t="s">
        <v>2</v>
      </c>
      <c r="K8" s="199" t="s">
        <v>3</v>
      </c>
      <c r="L8" s="50" t="s">
        <v>4</v>
      </c>
      <c r="M8" s="51" t="s">
        <v>13</v>
      </c>
    </row>
    <row r="9" spans="1:16" ht="15.75">
      <c r="A9" s="201" t="s">
        <v>7</v>
      </c>
      <c r="B9" s="752">
        <v>163</v>
      </c>
      <c r="C9" s="8"/>
      <c r="D9" s="8"/>
      <c r="E9" s="8"/>
      <c r="F9" s="8"/>
      <c r="G9" s="58">
        <f>SUM(B9:F9)</f>
        <v>163</v>
      </c>
      <c r="H9" s="752">
        <v>10</v>
      </c>
      <c r="I9" s="8"/>
      <c r="J9" s="8"/>
      <c r="K9" s="8"/>
      <c r="L9" s="8"/>
      <c r="M9" s="60">
        <f>SUM(H9:L9)</f>
        <v>10</v>
      </c>
      <c r="O9" s="67">
        <v>180</v>
      </c>
      <c r="P9" s="55" t="s">
        <v>59</v>
      </c>
    </row>
    <row r="10" spans="1:16" ht="15">
      <c r="A10" s="202" t="s">
        <v>66</v>
      </c>
      <c r="B10" s="8">
        <v>111</v>
      </c>
      <c r="C10" s="8"/>
      <c r="D10" s="8"/>
      <c r="E10" s="8"/>
      <c r="F10" s="8"/>
      <c r="G10" s="58">
        <f>SUM(B10:F10)</f>
        <v>111</v>
      </c>
      <c r="H10" s="8">
        <v>8</v>
      </c>
      <c r="I10" s="8"/>
      <c r="J10" s="8"/>
      <c r="K10" s="8"/>
      <c r="L10" s="8"/>
      <c r="M10" s="60">
        <f>SUM(H10:L10)</f>
        <v>8</v>
      </c>
    </row>
    <row r="11" spans="1:16" ht="15">
      <c r="A11" s="202" t="s">
        <v>10</v>
      </c>
      <c r="B11" s="8">
        <v>68</v>
      </c>
      <c r="C11" s="8"/>
      <c r="D11" s="8"/>
      <c r="E11" s="8"/>
      <c r="F11" s="8"/>
      <c r="G11" s="58">
        <f>SUM(B11:F11)</f>
        <v>68</v>
      </c>
      <c r="H11" s="8">
        <v>6</v>
      </c>
      <c r="I11" s="8"/>
      <c r="J11" s="8"/>
      <c r="K11" s="8"/>
      <c r="L11" s="8"/>
      <c r="M11" s="60">
        <f>SUM(H11:L11)</f>
        <v>6</v>
      </c>
    </row>
    <row r="12" spans="1:16" ht="15">
      <c r="A12" s="202" t="s">
        <v>70</v>
      </c>
      <c r="B12" s="8">
        <v>62</v>
      </c>
      <c r="C12" s="8"/>
      <c r="D12" s="8"/>
      <c r="E12" s="8"/>
      <c r="F12" s="8"/>
      <c r="G12" s="58">
        <f>SUM(B12:F12)</f>
        <v>62</v>
      </c>
      <c r="H12" s="8">
        <v>4</v>
      </c>
      <c r="I12" s="8"/>
      <c r="J12" s="8"/>
      <c r="K12" s="8"/>
      <c r="L12" s="8"/>
      <c r="M12" s="60">
        <f>SUM(H12:L12)</f>
        <v>4</v>
      </c>
    </row>
    <row r="13" spans="1:16" ht="15.75" thickBot="1">
      <c r="A13" s="203" t="s">
        <v>68</v>
      </c>
      <c r="B13" s="45">
        <v>36</v>
      </c>
      <c r="C13" s="45"/>
      <c r="D13" s="45"/>
      <c r="E13" s="45"/>
      <c r="F13" s="45"/>
      <c r="G13" s="59">
        <f>SUM(B13:F13)</f>
        <v>36</v>
      </c>
      <c r="H13" s="45">
        <v>2</v>
      </c>
      <c r="I13" s="45"/>
      <c r="J13" s="45"/>
      <c r="K13" s="45"/>
      <c r="L13" s="45"/>
      <c r="M13" s="61">
        <f>SUM(H13:L13)</f>
        <v>2</v>
      </c>
    </row>
    <row r="14" spans="1:16" ht="15.75" thickBot="1">
      <c r="A14" s="3"/>
      <c r="B14" s="3"/>
      <c r="C14" s="55"/>
      <c r="D14" s="55"/>
      <c r="E14" s="55"/>
      <c r="F14" s="55"/>
      <c r="G14" s="55"/>
      <c r="H14" s="3"/>
    </row>
    <row r="15" spans="1:16" ht="15.75">
      <c r="A15" s="38" t="s">
        <v>45</v>
      </c>
      <c r="B15" s="40" t="s">
        <v>58</v>
      </c>
      <c r="C15" s="40" t="s">
        <v>1</v>
      </c>
      <c r="D15" s="40" t="s">
        <v>2</v>
      </c>
      <c r="E15" s="40" t="s">
        <v>3</v>
      </c>
      <c r="F15" s="40" t="s">
        <v>4</v>
      </c>
      <c r="G15" s="40" t="s">
        <v>11</v>
      </c>
      <c r="H15" s="40" t="s">
        <v>58</v>
      </c>
      <c r="I15" s="40" t="s">
        <v>1</v>
      </c>
      <c r="J15" s="40" t="s">
        <v>2</v>
      </c>
      <c r="K15" s="40" t="s">
        <v>3</v>
      </c>
      <c r="L15" s="40" t="s">
        <v>4</v>
      </c>
      <c r="M15" s="41" t="s">
        <v>13</v>
      </c>
    </row>
    <row r="16" spans="1:16" ht="15">
      <c r="A16" s="201" t="s">
        <v>7</v>
      </c>
      <c r="B16" s="752">
        <v>152</v>
      </c>
      <c r="C16" s="8"/>
      <c r="D16" s="8"/>
      <c r="E16" s="8"/>
      <c r="F16" s="8"/>
      <c r="G16" s="58">
        <f>SUM(B16:F16)</f>
        <v>152</v>
      </c>
      <c r="H16" s="752">
        <v>10</v>
      </c>
      <c r="I16" s="8"/>
      <c r="J16" s="8"/>
      <c r="K16" s="8"/>
      <c r="L16" s="8"/>
      <c r="M16" s="205">
        <f>SUM(H16:L16)</f>
        <v>10</v>
      </c>
    </row>
    <row r="17" spans="1:13" ht="15">
      <c r="A17" s="202" t="s">
        <v>70</v>
      </c>
      <c r="B17" s="8">
        <v>94</v>
      </c>
      <c r="C17" s="8"/>
      <c r="D17" s="8"/>
      <c r="E17" s="8"/>
      <c r="F17" s="8"/>
      <c r="G17" s="58">
        <f>SUM(B17:F17)</f>
        <v>94</v>
      </c>
      <c r="H17" s="8">
        <v>8</v>
      </c>
      <c r="I17" s="8"/>
      <c r="J17" s="8"/>
      <c r="K17" s="8"/>
      <c r="L17" s="8"/>
      <c r="M17" s="205">
        <f>SUM(H17:L17)</f>
        <v>8</v>
      </c>
    </row>
    <row r="18" spans="1:13" ht="15">
      <c r="A18" s="202" t="s">
        <v>68</v>
      </c>
      <c r="B18" s="8">
        <v>91</v>
      </c>
      <c r="C18" s="8"/>
      <c r="D18" s="8"/>
      <c r="E18" s="384"/>
      <c r="F18" s="17"/>
      <c r="G18" s="58">
        <f>SUM(B18:F18)</f>
        <v>91</v>
      </c>
      <c r="H18" s="8">
        <v>6</v>
      </c>
      <c r="I18" s="8"/>
      <c r="J18" s="8"/>
      <c r="K18" s="8"/>
      <c r="L18" s="8"/>
      <c r="M18" s="205">
        <f>SUM(H18:L18)</f>
        <v>6</v>
      </c>
    </row>
    <row r="19" spans="1:13" ht="15">
      <c r="A19" s="202" t="s">
        <v>10</v>
      </c>
      <c r="B19" s="8">
        <v>81</v>
      </c>
      <c r="C19" s="8"/>
      <c r="D19" s="8"/>
      <c r="E19" s="8"/>
      <c r="F19" s="8"/>
      <c r="G19" s="58">
        <f>SUM(B19:F19)</f>
        <v>81</v>
      </c>
      <c r="H19" s="8">
        <v>4</v>
      </c>
      <c r="I19" s="8"/>
      <c r="J19" s="8"/>
      <c r="K19" s="8"/>
      <c r="L19" s="8"/>
      <c r="M19" s="205">
        <f>SUM(H19:L19)</f>
        <v>4</v>
      </c>
    </row>
    <row r="20" spans="1:13" ht="15.75" thickBot="1">
      <c r="A20" s="203" t="s">
        <v>66</v>
      </c>
      <c r="B20" s="45">
        <v>78</v>
      </c>
      <c r="C20" s="45"/>
      <c r="D20" s="45"/>
      <c r="E20" s="45"/>
      <c r="F20" s="45"/>
      <c r="G20" s="59">
        <f>SUM(B20:F20)</f>
        <v>78</v>
      </c>
      <c r="H20" s="45">
        <v>2</v>
      </c>
      <c r="I20" s="45"/>
      <c r="J20" s="45"/>
      <c r="K20" s="45"/>
      <c r="L20" s="45"/>
      <c r="M20" s="206">
        <f>SUM(H20:L20)</f>
        <v>2</v>
      </c>
    </row>
    <row r="21" spans="1:13" ht="15.75" thickBot="1">
      <c r="A21" s="55"/>
      <c r="B21" s="3"/>
      <c r="C21" s="55"/>
      <c r="D21" s="55"/>
      <c r="E21" s="55"/>
      <c r="F21" s="55"/>
      <c r="G21" s="55"/>
      <c r="H21" s="55"/>
      <c r="I21" s="3"/>
    </row>
    <row r="22" spans="1:13" ht="15.75">
      <c r="A22" s="38" t="s">
        <v>46</v>
      </c>
      <c r="B22" s="40" t="s">
        <v>58</v>
      </c>
      <c r="C22" s="40" t="s">
        <v>1</v>
      </c>
      <c r="D22" s="40" t="s">
        <v>2</v>
      </c>
      <c r="E22" s="40" t="s">
        <v>3</v>
      </c>
      <c r="F22" s="40" t="s">
        <v>4</v>
      </c>
      <c r="G22" s="40" t="s">
        <v>11</v>
      </c>
      <c r="H22" s="40" t="s">
        <v>58</v>
      </c>
      <c r="I22" s="40" t="s">
        <v>1</v>
      </c>
      <c r="J22" s="40" t="s">
        <v>2</v>
      </c>
      <c r="K22" s="40" t="s">
        <v>3</v>
      </c>
      <c r="L22" s="40" t="s">
        <v>4</v>
      </c>
      <c r="M22" s="41" t="s">
        <v>13</v>
      </c>
    </row>
    <row r="23" spans="1:13" ht="15">
      <c r="A23" s="202" t="s">
        <v>66</v>
      </c>
      <c r="B23" s="752">
        <v>148</v>
      </c>
      <c r="C23" s="8"/>
      <c r="D23" s="8"/>
      <c r="E23" s="8"/>
      <c r="F23" s="8"/>
      <c r="G23" s="58">
        <f>SUM(B23:F23)</f>
        <v>148</v>
      </c>
      <c r="H23" s="752">
        <v>10</v>
      </c>
      <c r="I23" s="8"/>
      <c r="J23" s="8"/>
      <c r="K23" s="8"/>
      <c r="L23" s="8"/>
      <c r="M23" s="60">
        <f>SUM(H23:L23)</f>
        <v>10</v>
      </c>
    </row>
    <row r="24" spans="1:13" ht="15">
      <c r="A24" s="201" t="s">
        <v>7</v>
      </c>
      <c r="B24" s="8">
        <v>114</v>
      </c>
      <c r="C24" s="8"/>
      <c r="D24" s="8"/>
      <c r="E24" s="8"/>
      <c r="F24" s="8"/>
      <c r="G24" s="58">
        <f>SUM(B24:F24)</f>
        <v>114</v>
      </c>
      <c r="H24" s="8">
        <v>8</v>
      </c>
      <c r="I24" s="8"/>
      <c r="J24" s="8"/>
      <c r="K24" s="8"/>
      <c r="L24" s="8"/>
      <c r="M24" s="60">
        <f>SUM(H24:L24)</f>
        <v>8</v>
      </c>
    </row>
    <row r="25" spans="1:13" ht="15">
      <c r="A25" s="202" t="s">
        <v>10</v>
      </c>
      <c r="B25" s="8">
        <v>102</v>
      </c>
      <c r="C25" s="8"/>
      <c r="D25" s="8"/>
      <c r="E25" s="8"/>
      <c r="F25" s="8"/>
      <c r="G25" s="58">
        <f>SUM(B25:F25)</f>
        <v>102</v>
      </c>
      <c r="H25" s="8">
        <v>6</v>
      </c>
      <c r="I25" s="8"/>
      <c r="J25" s="8"/>
      <c r="K25" s="8"/>
      <c r="L25" s="8"/>
      <c r="M25" s="60">
        <f>SUM(H25:L25)</f>
        <v>6</v>
      </c>
    </row>
    <row r="26" spans="1:13" ht="15">
      <c r="A26" s="202" t="s">
        <v>70</v>
      </c>
      <c r="B26" s="8">
        <v>82</v>
      </c>
      <c r="C26" s="8"/>
      <c r="D26" s="8"/>
      <c r="E26" s="8"/>
      <c r="F26" s="8"/>
      <c r="G26" s="58">
        <f>SUM(B26:F26)</f>
        <v>82</v>
      </c>
      <c r="H26" s="8">
        <v>4</v>
      </c>
      <c r="I26" s="8"/>
      <c r="J26" s="8"/>
      <c r="K26" s="8"/>
      <c r="L26" s="8"/>
      <c r="M26" s="60">
        <f>SUM(H26:L26)</f>
        <v>4</v>
      </c>
    </row>
    <row r="27" spans="1:13" ht="15.75" thickBot="1">
      <c r="A27" s="203" t="s">
        <v>68</v>
      </c>
      <c r="B27" s="45">
        <v>76</v>
      </c>
      <c r="C27" s="45"/>
      <c r="D27" s="45"/>
      <c r="E27" s="45"/>
      <c r="F27" s="45"/>
      <c r="G27" s="59">
        <f>SUM(B27:F27)</f>
        <v>76</v>
      </c>
      <c r="H27" s="45">
        <v>2</v>
      </c>
      <c r="I27" s="45"/>
      <c r="J27" s="45"/>
      <c r="K27" s="45"/>
      <c r="L27" s="45"/>
      <c r="M27" s="61">
        <f>SUM(H27:L27)</f>
        <v>2</v>
      </c>
    </row>
    <row r="28" spans="1:13" ht="15.75" thickBot="1">
      <c r="A28" s="55"/>
      <c r="B28" s="3"/>
      <c r="C28" s="55"/>
      <c r="D28" s="55"/>
      <c r="E28" s="55"/>
      <c r="F28" s="55"/>
      <c r="G28" s="55"/>
      <c r="H28" s="55"/>
      <c r="I28" s="3"/>
    </row>
    <row r="29" spans="1:13" ht="15.75">
      <c r="A29" s="267" t="s">
        <v>204</v>
      </c>
      <c r="B29" s="268" t="s">
        <v>58</v>
      </c>
      <c r="C29" s="268" t="s">
        <v>1</v>
      </c>
      <c r="D29" s="268" t="s">
        <v>2</v>
      </c>
      <c r="E29" s="268" t="s">
        <v>3</v>
      </c>
      <c r="F29" s="268" t="s">
        <v>4</v>
      </c>
      <c r="G29" s="268" t="s">
        <v>11</v>
      </c>
      <c r="H29" s="268" t="s">
        <v>58</v>
      </c>
      <c r="I29" s="268" t="s">
        <v>1</v>
      </c>
      <c r="J29" s="268" t="s">
        <v>2</v>
      </c>
      <c r="K29" s="268" t="s">
        <v>3</v>
      </c>
      <c r="L29" s="268" t="s">
        <v>4</v>
      </c>
      <c r="M29" s="268" t="s">
        <v>13</v>
      </c>
    </row>
    <row r="30" spans="1:13" ht="15">
      <c r="A30" s="201" t="s">
        <v>7</v>
      </c>
      <c r="B30" s="430"/>
      <c r="C30" s="8"/>
      <c r="D30" s="8"/>
      <c r="E30" s="8"/>
      <c r="F30" s="8"/>
      <c r="G30" s="265">
        <f>SUM(B30:F30)</f>
        <v>0</v>
      </c>
      <c r="H30" s="430"/>
      <c r="I30" s="8"/>
      <c r="J30" s="8"/>
      <c r="K30" s="8"/>
      <c r="L30" s="8"/>
      <c r="M30" s="265">
        <f>SUM(H30:L30)</f>
        <v>0</v>
      </c>
    </row>
    <row r="31" spans="1:13" ht="15">
      <c r="A31" s="202" t="s">
        <v>70</v>
      </c>
      <c r="B31" s="8"/>
      <c r="C31" s="8"/>
      <c r="D31" s="8"/>
      <c r="E31" s="8"/>
      <c r="F31" s="8"/>
      <c r="G31" s="265">
        <f>SUM(B31:F31)</f>
        <v>0</v>
      </c>
      <c r="H31" s="8"/>
      <c r="I31" s="8"/>
      <c r="J31" s="8"/>
      <c r="K31" s="8"/>
      <c r="L31" s="8"/>
      <c r="M31" s="265">
        <f>SUM(H31:L31)</f>
        <v>0</v>
      </c>
    </row>
    <row r="32" spans="1:13" ht="15">
      <c r="A32" s="202" t="s">
        <v>66</v>
      </c>
      <c r="B32" s="8"/>
      <c r="C32" s="8"/>
      <c r="D32" s="8"/>
      <c r="E32" s="8"/>
      <c r="F32" s="8"/>
      <c r="G32" s="265">
        <f>SUM(B32:F32)</f>
        <v>0</v>
      </c>
      <c r="H32" s="8"/>
      <c r="I32" s="8"/>
      <c r="J32" s="8"/>
      <c r="K32" s="8"/>
      <c r="L32" s="8"/>
      <c r="M32" s="265">
        <f>SUM(H32:L32)</f>
        <v>0</v>
      </c>
    </row>
    <row r="33" spans="1:13" ht="15">
      <c r="A33" s="202" t="s">
        <v>10</v>
      </c>
      <c r="B33" s="8"/>
      <c r="C33" s="8"/>
      <c r="D33" s="8"/>
      <c r="E33" s="8"/>
      <c r="F33" s="8"/>
      <c r="G33" s="265">
        <f>SUM(B33:F33)</f>
        <v>0</v>
      </c>
      <c r="H33" s="8"/>
      <c r="I33" s="8"/>
      <c r="J33" s="8"/>
      <c r="K33" s="8"/>
      <c r="L33" s="8"/>
      <c r="M33" s="265">
        <f>SUM(H33:L33)</f>
        <v>0</v>
      </c>
    </row>
    <row r="34" spans="1:13" ht="15.75" thickBot="1">
      <c r="A34" s="203" t="s">
        <v>68</v>
      </c>
      <c r="B34" s="45"/>
      <c r="C34" s="45"/>
      <c r="D34" s="45"/>
      <c r="E34" s="613"/>
      <c r="F34" s="613"/>
      <c r="G34" s="266">
        <f>SUM(B34:F34)</f>
        <v>0</v>
      </c>
      <c r="H34" s="45"/>
      <c r="I34" s="45"/>
      <c r="J34" s="45"/>
      <c r="K34" s="45"/>
      <c r="L34" s="45"/>
      <c r="M34" s="266">
        <f>SUM(H34:L34)</f>
        <v>0</v>
      </c>
    </row>
    <row r="35" spans="1:13" ht="15.75" thickBot="1">
      <c r="A35" s="55"/>
      <c r="B35" s="3" t="s">
        <v>308</v>
      </c>
      <c r="C35" s="55"/>
      <c r="D35" s="55"/>
      <c r="E35" s="55"/>
      <c r="F35" s="55"/>
      <c r="G35" s="55"/>
      <c r="H35" s="55"/>
      <c r="I35" s="3"/>
    </row>
    <row r="36" spans="1:13" ht="15.75">
      <c r="A36" s="258" t="s">
        <v>203</v>
      </c>
      <c r="B36" s="259" t="s">
        <v>58</v>
      </c>
      <c r="C36" s="259" t="s">
        <v>1</v>
      </c>
      <c r="D36" s="259" t="s">
        <v>2</v>
      </c>
      <c r="E36" s="259" t="s">
        <v>3</v>
      </c>
      <c r="F36" s="259" t="s">
        <v>4</v>
      </c>
      <c r="G36" s="259" t="s">
        <v>11</v>
      </c>
      <c r="H36" s="259" t="s">
        <v>58</v>
      </c>
      <c r="I36" s="259" t="s">
        <v>1</v>
      </c>
      <c r="J36" s="259" t="s">
        <v>2</v>
      </c>
      <c r="K36" s="259" t="s">
        <v>3</v>
      </c>
      <c r="L36" s="259" t="s">
        <v>4</v>
      </c>
      <c r="M36" s="260" t="s">
        <v>13</v>
      </c>
    </row>
    <row r="37" spans="1:13" ht="15">
      <c r="A37" s="201" t="s">
        <v>7</v>
      </c>
      <c r="B37" s="8"/>
      <c r="C37" s="8"/>
      <c r="D37" s="8"/>
      <c r="E37" s="8"/>
      <c r="F37" s="8"/>
      <c r="G37" s="261">
        <f>SUM(B37:F37)</f>
        <v>0</v>
      </c>
      <c r="H37" s="8"/>
      <c r="I37" s="8"/>
      <c r="J37" s="8"/>
      <c r="K37" s="8"/>
      <c r="L37" s="8"/>
      <c r="M37" s="263">
        <f>SUM(H37:L37)</f>
        <v>0</v>
      </c>
    </row>
    <row r="38" spans="1:13" ht="15">
      <c r="A38" s="202" t="s">
        <v>66</v>
      </c>
      <c r="B38" s="430"/>
      <c r="C38" s="8"/>
      <c r="D38" s="8"/>
      <c r="E38" s="8"/>
      <c r="F38" s="8"/>
      <c r="G38" s="261">
        <f>SUM(B38:F38)</f>
        <v>0</v>
      </c>
      <c r="H38" s="430"/>
      <c r="I38" s="8"/>
      <c r="J38" s="8"/>
      <c r="K38" s="8"/>
      <c r="L38" s="8"/>
      <c r="M38" s="263">
        <f>SUM(H38:L38)</f>
        <v>0</v>
      </c>
    </row>
    <row r="39" spans="1:13" ht="15">
      <c r="A39" s="202" t="s">
        <v>70</v>
      </c>
      <c r="B39" s="8"/>
      <c r="C39" s="8"/>
      <c r="D39" s="8"/>
      <c r="E39" s="8"/>
      <c r="F39" s="8"/>
      <c r="G39" s="261">
        <f>SUM(B39:F39)</f>
        <v>0</v>
      </c>
      <c r="H39" s="8"/>
      <c r="I39" s="8"/>
      <c r="J39" s="8"/>
      <c r="K39" s="8"/>
      <c r="L39" s="8"/>
      <c r="M39" s="263">
        <f>SUM(H39:L39)</f>
        <v>0</v>
      </c>
    </row>
    <row r="40" spans="1:13" ht="15">
      <c r="A40" s="202" t="s">
        <v>68</v>
      </c>
      <c r="B40" s="8"/>
      <c r="C40" s="8"/>
      <c r="D40" s="8"/>
      <c r="E40" s="8"/>
      <c r="F40" s="8"/>
      <c r="G40" s="261">
        <f>SUM(B40:F40)</f>
        <v>0</v>
      </c>
      <c r="H40" s="8"/>
      <c r="I40" s="8"/>
      <c r="J40" s="8"/>
      <c r="K40" s="8"/>
      <c r="L40" s="8"/>
      <c r="M40" s="263">
        <f>SUM(H40:L40)</f>
        <v>0</v>
      </c>
    </row>
    <row r="41" spans="1:13" ht="15.75" thickBot="1">
      <c r="A41" s="203" t="s">
        <v>10</v>
      </c>
      <c r="B41" s="45"/>
      <c r="C41" s="45"/>
      <c r="D41" s="45"/>
      <c r="E41" s="45"/>
      <c r="F41" s="45"/>
      <c r="G41" s="262">
        <f>SUM(B41:F41)</f>
        <v>0</v>
      </c>
      <c r="H41" s="45"/>
      <c r="I41" s="45"/>
      <c r="J41" s="45"/>
      <c r="K41" s="45"/>
      <c r="L41" s="45"/>
      <c r="M41" s="264">
        <f>SUM(H41:L41)</f>
        <v>0</v>
      </c>
    </row>
  </sheetData>
  <sortState ref="A23:M27">
    <sortCondition descending="1" ref="M23:M27"/>
  </sortState>
  <phoneticPr fontId="47" type="noConversion"/>
  <pageMargins left="0.7" right="0.7" top="0.75" bottom="0.75" header="0.3" footer="0.3"/>
  <pageSetup paperSize="9" scale="95" fitToHeight="0" orientation="portrait" r:id="rId1"/>
  <headerFooter>
    <oddHeader>&amp;LTeam Scores&amp;CBirmingham Sportshall League&amp;RSeason 2013 to 2014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6"/>
  <sheetViews>
    <sheetView showWhiteSpace="0" zoomScaleNormal="100" workbookViewId="0">
      <pane ySplit="1" topLeftCell="A2" activePane="bottomLeft" state="frozen"/>
      <selection pane="bottomLeft" activeCell="F8" sqref="F8"/>
    </sheetView>
  </sheetViews>
  <sheetFormatPr defaultRowHeight="15.75"/>
  <cols>
    <col min="1" max="1" width="5.140625" style="20" customWidth="1"/>
    <col min="2" max="2" width="8.140625" style="472" customWidth="1"/>
    <col min="3" max="3" width="22.5703125" style="3" customWidth="1"/>
    <col min="4" max="8" width="4.85546875" style="5" customWidth="1"/>
    <col min="9" max="9" width="5.85546875" style="5" customWidth="1"/>
    <col min="10" max="10" width="2" style="3" customWidth="1"/>
    <col min="11" max="11" width="5.140625" style="3" customWidth="1"/>
    <col min="12" max="12" width="9.28515625" style="3" customWidth="1"/>
    <col min="13" max="13" width="20.7109375" style="3" customWidth="1"/>
    <col min="14" max="17" width="5.85546875" style="3" customWidth="1"/>
    <col min="18" max="18" width="5.28515625" style="3" customWidth="1"/>
    <col min="19" max="19" width="7.42578125" style="3" customWidth="1"/>
    <col min="20" max="16384" width="9.140625" style="3"/>
  </cols>
  <sheetData>
    <row r="1" spans="1:19" s="336" customFormat="1" ht="30.75" thickBot="1">
      <c r="A1" s="610" t="s">
        <v>0</v>
      </c>
      <c r="B1" s="612" t="s">
        <v>306</v>
      </c>
      <c r="C1" s="402" t="s">
        <v>35</v>
      </c>
      <c r="D1" s="403" t="s">
        <v>58</v>
      </c>
      <c r="E1" s="403" t="s">
        <v>1</v>
      </c>
      <c r="F1" s="403" t="s">
        <v>2</v>
      </c>
      <c r="G1" s="403" t="s">
        <v>3</v>
      </c>
      <c r="H1" s="403" t="s">
        <v>4</v>
      </c>
      <c r="I1" s="403" t="s">
        <v>318</v>
      </c>
      <c r="K1" s="404" t="s">
        <v>0</v>
      </c>
      <c r="L1" s="609" t="s">
        <v>298</v>
      </c>
      <c r="M1" s="500" t="s">
        <v>299</v>
      </c>
      <c r="N1" s="502" t="s">
        <v>58</v>
      </c>
      <c r="O1" s="502" t="s">
        <v>1</v>
      </c>
      <c r="P1" s="502" t="s">
        <v>2</v>
      </c>
      <c r="Q1" s="502" t="s">
        <v>3</v>
      </c>
      <c r="R1" s="503" t="s">
        <v>4</v>
      </c>
      <c r="S1" s="504" t="s">
        <v>11</v>
      </c>
    </row>
    <row r="2" spans="1:19" ht="15.75" customHeight="1" thickBot="1">
      <c r="A2" s="29"/>
      <c r="B2" s="611" t="s">
        <v>307</v>
      </c>
      <c r="C2" s="8" t="e">
        <f>LOOKUP(A2,Name!A$1:B917)</f>
        <v>#N/A</v>
      </c>
      <c r="D2" s="474"/>
      <c r="E2" s="474"/>
      <c r="F2" s="474"/>
      <c r="G2" s="474"/>
      <c r="H2" s="475"/>
      <c r="I2" s="605">
        <f t="shared" ref="I2:I33" si="0">MAX(D2:H2)</f>
        <v>0</v>
      </c>
      <c r="K2" s="357"/>
      <c r="L2" s="499" t="s">
        <v>301</v>
      </c>
      <c r="M2" s="419" t="e">
        <f>LOOKUP(K2,Name!A$1:B923)</f>
        <v>#N/A</v>
      </c>
      <c r="N2" s="513"/>
      <c r="O2" s="461"/>
      <c r="P2" s="451"/>
      <c r="Q2" s="513"/>
      <c r="R2" s="451"/>
      <c r="S2" s="606">
        <f t="shared" ref="S2:S41" si="1">MIN(N2:R2)</f>
        <v>0</v>
      </c>
    </row>
    <row r="3" spans="1:19" ht="15.75" customHeight="1">
      <c r="A3" s="19"/>
      <c r="B3" s="466" t="s">
        <v>307</v>
      </c>
      <c r="C3" s="8" t="e">
        <f>LOOKUP(A3,Name!A$1:B909)</f>
        <v>#N/A</v>
      </c>
      <c r="D3" s="474"/>
      <c r="E3" s="474"/>
      <c r="F3" s="474"/>
      <c r="G3" s="474"/>
      <c r="H3" s="474"/>
      <c r="I3" s="13">
        <f t="shared" si="0"/>
        <v>0</v>
      </c>
      <c r="K3" s="357"/>
      <c r="L3" s="501" t="s">
        <v>301</v>
      </c>
      <c r="M3" s="496" t="e">
        <f>LOOKUP(K3,Name!A$1:B926)</f>
        <v>#N/A</v>
      </c>
      <c r="N3" s="463"/>
      <c r="O3" s="497"/>
      <c r="P3" s="498"/>
      <c r="Q3" s="497"/>
      <c r="R3" s="497"/>
      <c r="S3" s="420">
        <f t="shared" si="1"/>
        <v>0</v>
      </c>
    </row>
    <row r="4" spans="1:19" ht="15.75" customHeight="1">
      <c r="A4" s="29"/>
      <c r="B4" s="466" t="s">
        <v>307</v>
      </c>
      <c r="C4" s="8" t="e">
        <f>LOOKUP(A4,Name!A$1:B919)</f>
        <v>#N/A</v>
      </c>
      <c r="D4" s="474"/>
      <c r="E4" s="474"/>
      <c r="F4" s="474"/>
      <c r="G4" s="474"/>
      <c r="H4" s="474"/>
      <c r="I4" s="13">
        <f t="shared" si="0"/>
        <v>0</v>
      </c>
      <c r="K4" s="357"/>
      <c r="L4" s="501" t="s">
        <v>301</v>
      </c>
      <c r="M4" s="421" t="e">
        <f>LOOKUP(K4,Name!A$1:B927)</f>
        <v>#N/A</v>
      </c>
      <c r="N4" s="457"/>
      <c r="O4" s="512"/>
      <c r="P4" s="454"/>
      <c r="Q4" s="454"/>
      <c r="R4" s="454"/>
      <c r="S4" s="43">
        <f t="shared" si="1"/>
        <v>0</v>
      </c>
    </row>
    <row r="5" spans="1:19" ht="15.75" customHeight="1">
      <c r="A5" s="19"/>
      <c r="B5" s="466" t="s">
        <v>307</v>
      </c>
      <c r="C5" s="8" t="e">
        <f>LOOKUP(A5,Name!A$1:B907)</f>
        <v>#N/A</v>
      </c>
      <c r="D5" s="474"/>
      <c r="E5" s="474"/>
      <c r="F5" s="474"/>
      <c r="G5" s="474"/>
      <c r="H5" s="474"/>
      <c r="I5" s="13">
        <f t="shared" si="0"/>
        <v>0</v>
      </c>
      <c r="K5" s="357"/>
      <c r="L5" s="501" t="s">
        <v>301</v>
      </c>
      <c r="M5" s="421" t="e">
        <f>LOOKUP(K5,Name!A$1:B930)</f>
        <v>#N/A</v>
      </c>
      <c r="N5" s="455"/>
      <c r="O5" s="453"/>
      <c r="P5" s="453"/>
      <c r="Q5" s="453"/>
      <c r="R5" s="453"/>
      <c r="S5" s="43">
        <f t="shared" si="1"/>
        <v>0</v>
      </c>
    </row>
    <row r="6" spans="1:19" ht="15.75" customHeight="1">
      <c r="A6" s="29"/>
      <c r="B6" s="466" t="s">
        <v>307</v>
      </c>
      <c r="C6" s="8" t="e">
        <f>LOOKUP(A6,Name!A$1:B910)</f>
        <v>#N/A</v>
      </c>
      <c r="D6" s="474"/>
      <c r="E6" s="474"/>
      <c r="F6" s="474"/>
      <c r="G6" s="474"/>
      <c r="H6" s="474"/>
      <c r="I6" s="13">
        <f t="shared" si="0"/>
        <v>0</v>
      </c>
      <c r="K6" s="357"/>
      <c r="L6" s="501" t="s">
        <v>301</v>
      </c>
      <c r="M6" s="421" t="e">
        <f>LOOKUP(K6,Name!A$1:B924)</f>
        <v>#N/A</v>
      </c>
      <c r="N6" s="454"/>
      <c r="O6" s="453"/>
      <c r="P6" s="456"/>
      <c r="Q6" s="456"/>
      <c r="R6" s="454"/>
      <c r="S6" s="43">
        <f t="shared" si="1"/>
        <v>0</v>
      </c>
    </row>
    <row r="7" spans="1:19" ht="15.75" customHeight="1">
      <c r="A7" s="29"/>
      <c r="B7" s="466" t="s">
        <v>307</v>
      </c>
      <c r="C7" s="8" t="e">
        <f>LOOKUP(A7,Name!A$1:B917)</f>
        <v>#N/A</v>
      </c>
      <c r="D7" s="474"/>
      <c r="E7" s="474"/>
      <c r="F7" s="474"/>
      <c r="G7" s="474"/>
      <c r="H7" s="474"/>
      <c r="I7" s="13">
        <f t="shared" si="0"/>
        <v>0</v>
      </c>
      <c r="K7" s="357"/>
      <c r="L7" s="501" t="s">
        <v>301</v>
      </c>
      <c r="M7" s="421" t="e">
        <f>LOOKUP(K7,Name!A$1:B925)</f>
        <v>#N/A</v>
      </c>
      <c r="N7" s="457"/>
      <c r="O7" s="453"/>
      <c r="P7" s="454"/>
      <c r="Q7" s="454"/>
      <c r="R7" s="454"/>
      <c r="S7" s="43">
        <f t="shared" si="1"/>
        <v>0</v>
      </c>
    </row>
    <row r="8" spans="1:19" ht="15.75" customHeight="1">
      <c r="A8" s="29"/>
      <c r="B8" s="466" t="s">
        <v>307</v>
      </c>
      <c r="C8" s="8" t="e">
        <f>LOOKUP(A8,Name!A$1:B911)</f>
        <v>#N/A</v>
      </c>
      <c r="D8" s="474"/>
      <c r="E8" s="474"/>
      <c r="F8" s="474"/>
      <c r="G8" s="474"/>
      <c r="H8" s="474"/>
      <c r="I8" s="13">
        <f t="shared" si="0"/>
        <v>0</v>
      </c>
      <c r="K8" s="357"/>
      <c r="L8" s="501" t="s">
        <v>301</v>
      </c>
      <c r="M8" s="421" t="e">
        <f>LOOKUP(K8,Name!A$1:B924)</f>
        <v>#N/A</v>
      </c>
      <c r="N8" s="453"/>
      <c r="O8" s="453"/>
      <c r="P8" s="454"/>
      <c r="Q8" s="454"/>
      <c r="R8" s="454"/>
      <c r="S8" s="43">
        <f t="shared" si="1"/>
        <v>0</v>
      </c>
    </row>
    <row r="9" spans="1:19" ht="15.75" customHeight="1">
      <c r="A9" s="29"/>
      <c r="B9" s="466" t="s">
        <v>307</v>
      </c>
      <c r="C9" s="8" t="e">
        <f>LOOKUP(A9,Name!A$1:B912)</f>
        <v>#N/A</v>
      </c>
      <c r="D9" s="474"/>
      <c r="E9" s="474"/>
      <c r="F9" s="474"/>
      <c r="G9" s="474"/>
      <c r="H9" s="474"/>
      <c r="I9" s="13">
        <f t="shared" si="0"/>
        <v>0</v>
      </c>
      <c r="K9" s="357"/>
      <c r="L9" s="501" t="s">
        <v>301</v>
      </c>
      <c r="M9" s="511" t="e">
        <f>LOOKUP(K9,Name!A$1:B928)</f>
        <v>#N/A</v>
      </c>
      <c r="N9" s="457"/>
      <c r="O9" s="453"/>
      <c r="P9" s="454"/>
      <c r="Q9" s="454"/>
      <c r="R9" s="454"/>
      <c r="S9" s="43">
        <f t="shared" si="1"/>
        <v>0</v>
      </c>
    </row>
    <row r="10" spans="1:19" ht="15.75" customHeight="1">
      <c r="A10" s="19"/>
      <c r="B10" s="466" t="s">
        <v>307</v>
      </c>
      <c r="C10" s="8" t="e">
        <f>LOOKUP(A10,Name!A$1:B908)</f>
        <v>#N/A</v>
      </c>
      <c r="D10" s="474"/>
      <c r="E10" s="474"/>
      <c r="F10" s="474"/>
      <c r="G10" s="474"/>
      <c r="H10" s="474"/>
      <c r="I10" s="13">
        <f t="shared" si="0"/>
        <v>0</v>
      </c>
      <c r="K10" s="357"/>
      <c r="L10" s="501" t="s">
        <v>301</v>
      </c>
      <c r="M10" s="623" t="e">
        <f>LOOKUP(K10,Name!A$1:B926)</f>
        <v>#N/A</v>
      </c>
      <c r="N10" s="457"/>
      <c r="O10" s="453"/>
      <c r="P10" s="454"/>
      <c r="Q10" s="454"/>
      <c r="R10" s="454"/>
      <c r="S10" s="43">
        <f t="shared" si="1"/>
        <v>0</v>
      </c>
    </row>
    <row r="11" spans="1:19" ht="15.75" customHeight="1" thickBot="1">
      <c r="A11" s="29"/>
      <c r="B11" s="466" t="s">
        <v>307</v>
      </c>
      <c r="C11" s="66" t="e">
        <f>LOOKUP(A11,Name!A$1:B912)</f>
        <v>#N/A</v>
      </c>
      <c r="D11" s="474"/>
      <c r="E11" s="474"/>
      <c r="F11" s="474"/>
      <c r="G11" s="474"/>
      <c r="H11" s="474"/>
      <c r="I11" s="13">
        <f t="shared" si="0"/>
        <v>0</v>
      </c>
      <c r="K11" s="357"/>
      <c r="L11" s="501" t="s">
        <v>339</v>
      </c>
      <c r="M11" s="422" t="e">
        <f>LOOKUP(K11,Name!A$1:B925)</f>
        <v>#N/A</v>
      </c>
      <c r="N11" s="459"/>
      <c r="O11" s="459"/>
      <c r="P11" s="460"/>
      <c r="Q11" s="460"/>
      <c r="R11" s="460"/>
      <c r="S11" s="47">
        <f t="shared" si="1"/>
        <v>0</v>
      </c>
    </row>
    <row r="12" spans="1:19" ht="15.75" customHeight="1">
      <c r="A12" s="19"/>
      <c r="B12" s="466" t="s">
        <v>307</v>
      </c>
      <c r="C12" s="8" t="e">
        <f>LOOKUP(A12,Name!A$1:B918)</f>
        <v>#N/A</v>
      </c>
      <c r="D12" s="474"/>
      <c r="E12" s="474"/>
      <c r="F12" s="474"/>
      <c r="G12" s="474"/>
      <c r="H12" s="474"/>
      <c r="I12" s="13">
        <f t="shared" si="0"/>
        <v>0</v>
      </c>
      <c r="K12" s="355">
        <v>4</v>
      </c>
      <c r="L12" s="434" t="s">
        <v>300</v>
      </c>
      <c r="M12" s="486" t="s">
        <v>7</v>
      </c>
      <c r="N12" s="513"/>
      <c r="O12" s="513"/>
      <c r="P12" s="513"/>
      <c r="Q12" s="513"/>
      <c r="R12" s="450"/>
      <c r="S12" s="624">
        <f t="shared" si="1"/>
        <v>0</v>
      </c>
    </row>
    <row r="13" spans="1:19" ht="15.75" customHeight="1">
      <c r="A13" s="19"/>
      <c r="B13" s="466" t="s">
        <v>307</v>
      </c>
      <c r="C13" s="8" t="e">
        <f>LOOKUP(A13,Name!A$1:B919)</f>
        <v>#N/A</v>
      </c>
      <c r="D13" s="474"/>
      <c r="E13" s="474"/>
      <c r="F13" s="474"/>
      <c r="G13" s="474"/>
      <c r="H13" s="474"/>
      <c r="I13" s="13">
        <f t="shared" si="0"/>
        <v>0</v>
      </c>
      <c r="K13" s="352">
        <v>6</v>
      </c>
      <c r="L13" s="435" t="s">
        <v>300</v>
      </c>
      <c r="M13" s="487" t="s">
        <v>8</v>
      </c>
      <c r="N13" s="66"/>
      <c r="O13" s="453"/>
      <c r="P13" s="457"/>
      <c r="Q13" s="457"/>
      <c r="R13" s="457"/>
      <c r="S13" s="417">
        <f t="shared" si="1"/>
        <v>0</v>
      </c>
    </row>
    <row r="14" spans="1:19" ht="15.75" customHeight="1">
      <c r="A14" s="19"/>
      <c r="B14" s="466" t="s">
        <v>307</v>
      </c>
      <c r="C14" s="8" t="e">
        <f>LOOKUP(A14,Name!A$1:B910)</f>
        <v>#N/A</v>
      </c>
      <c r="D14" s="474"/>
      <c r="E14" s="474"/>
      <c r="F14" s="474"/>
      <c r="G14" s="474"/>
      <c r="H14" s="474"/>
      <c r="I14" s="13">
        <f t="shared" si="0"/>
        <v>0</v>
      </c>
      <c r="K14" s="432">
        <v>5</v>
      </c>
      <c r="L14" s="435" t="s">
        <v>300</v>
      </c>
      <c r="M14" s="487" t="s">
        <v>6</v>
      </c>
      <c r="N14" s="457"/>
      <c r="O14" s="453"/>
      <c r="P14" s="457"/>
      <c r="Q14" s="457"/>
      <c r="R14" s="457"/>
      <c r="S14" s="417">
        <f t="shared" si="1"/>
        <v>0</v>
      </c>
    </row>
    <row r="15" spans="1:19" ht="15.75" customHeight="1">
      <c r="A15" s="29"/>
      <c r="B15" s="466" t="s">
        <v>307</v>
      </c>
      <c r="C15" s="66" t="e">
        <f>LOOKUP(A15,Name!A$1:B913)</f>
        <v>#N/A</v>
      </c>
      <c r="D15" s="474"/>
      <c r="E15" s="474"/>
      <c r="F15" s="474"/>
      <c r="G15" s="474"/>
      <c r="H15" s="474"/>
      <c r="I15" s="13">
        <f t="shared" si="0"/>
        <v>0</v>
      </c>
      <c r="K15" s="351">
        <v>3</v>
      </c>
      <c r="L15" s="435" t="s">
        <v>300</v>
      </c>
      <c r="M15" s="487" t="s">
        <v>10</v>
      </c>
      <c r="N15" s="66"/>
      <c r="O15" s="457"/>
      <c r="P15" s="457"/>
      <c r="Q15" s="457"/>
      <c r="R15" s="457"/>
      <c r="S15" s="417">
        <f t="shared" si="1"/>
        <v>0</v>
      </c>
    </row>
    <row r="16" spans="1:19" ht="15.75" customHeight="1" thickBot="1">
      <c r="A16" s="19"/>
      <c r="B16" s="466" t="s">
        <v>307</v>
      </c>
      <c r="C16" s="8" t="e">
        <f>LOOKUP(A16,Name!A$1:B909)</f>
        <v>#N/A</v>
      </c>
      <c r="D16" s="474"/>
      <c r="E16" s="474"/>
      <c r="F16" s="474"/>
      <c r="G16" s="474"/>
      <c r="H16" s="474"/>
      <c r="I16" s="13">
        <f t="shared" si="0"/>
        <v>0</v>
      </c>
      <c r="K16" s="356">
        <v>1</v>
      </c>
      <c r="L16" s="436" t="s">
        <v>300</v>
      </c>
      <c r="M16" s="488" t="s">
        <v>9</v>
      </c>
      <c r="N16" s="462"/>
      <c r="O16" s="459"/>
      <c r="P16" s="458"/>
      <c r="Q16" s="458"/>
      <c r="R16" s="458"/>
      <c r="S16" s="418">
        <f t="shared" si="1"/>
        <v>0</v>
      </c>
    </row>
    <row r="17" spans="1:19" ht="15.75" customHeight="1">
      <c r="A17" s="19"/>
      <c r="B17" s="466" t="s">
        <v>307</v>
      </c>
      <c r="C17" s="8" t="e">
        <f>LOOKUP(A17,Name!A$1:B920)</f>
        <v>#N/A</v>
      </c>
      <c r="D17" s="474"/>
      <c r="E17" s="474"/>
      <c r="F17" s="474"/>
      <c r="G17" s="474"/>
      <c r="H17" s="474"/>
      <c r="I17" s="13">
        <f t="shared" si="0"/>
        <v>0</v>
      </c>
      <c r="K17" s="348" t="s">
        <v>21</v>
      </c>
      <c r="L17" s="437" t="s">
        <v>304</v>
      </c>
      <c r="M17" s="489" t="s">
        <v>31</v>
      </c>
      <c r="N17" s="450"/>
      <c r="O17" s="450"/>
      <c r="P17" s="450"/>
      <c r="Q17" s="450"/>
      <c r="R17" s="450"/>
      <c r="S17" s="423">
        <f t="shared" si="1"/>
        <v>0</v>
      </c>
    </row>
    <row r="18" spans="1:19" ht="15.75" customHeight="1">
      <c r="A18" s="19"/>
      <c r="B18" s="466" t="s">
        <v>307</v>
      </c>
      <c r="C18" s="8" t="e">
        <f>LOOKUP(A18,Name!A$1:B910)</f>
        <v>#N/A</v>
      </c>
      <c r="D18" s="474"/>
      <c r="E18" s="474"/>
      <c r="F18" s="474"/>
      <c r="G18" s="474"/>
      <c r="H18" s="474"/>
      <c r="I18" s="13">
        <f t="shared" si="0"/>
        <v>0</v>
      </c>
      <c r="K18" s="349" t="s">
        <v>22</v>
      </c>
      <c r="L18" s="438" t="s">
        <v>304</v>
      </c>
      <c r="M18" s="490" t="s">
        <v>32</v>
      </c>
      <c r="N18" s="455"/>
      <c r="O18" s="457"/>
      <c r="P18" s="457"/>
      <c r="Q18" s="457"/>
      <c r="R18" s="457"/>
      <c r="S18" s="424">
        <f t="shared" si="1"/>
        <v>0</v>
      </c>
    </row>
    <row r="19" spans="1:19" ht="15.75" customHeight="1">
      <c r="A19" s="29"/>
      <c r="B19" s="466" t="s">
        <v>307</v>
      </c>
      <c r="C19" s="326" t="e">
        <f>LOOKUP(A19,Name!A$1:B916)</f>
        <v>#N/A</v>
      </c>
      <c r="D19" s="474"/>
      <c r="E19" s="474"/>
      <c r="F19" s="474"/>
      <c r="G19" s="474"/>
      <c r="H19" s="474"/>
      <c r="I19" s="13">
        <f t="shared" si="0"/>
        <v>0</v>
      </c>
      <c r="K19" s="350" t="s">
        <v>14</v>
      </c>
      <c r="L19" s="438" t="s">
        <v>304</v>
      </c>
      <c r="M19" s="490" t="s">
        <v>24</v>
      </c>
      <c r="N19" s="452"/>
      <c r="O19" s="452"/>
      <c r="P19" s="452"/>
      <c r="Q19" s="452"/>
      <c r="R19" s="457"/>
      <c r="S19" s="607">
        <f t="shared" si="1"/>
        <v>0</v>
      </c>
    </row>
    <row r="20" spans="1:19" ht="15.75" customHeight="1">
      <c r="A20" s="19"/>
      <c r="B20" s="466" t="s">
        <v>307</v>
      </c>
      <c r="C20" s="326" t="e">
        <f>LOOKUP(A20,Name!A$1:B909)</f>
        <v>#N/A</v>
      </c>
      <c r="D20" s="474"/>
      <c r="E20" s="474"/>
      <c r="F20" s="474"/>
      <c r="G20" s="474"/>
      <c r="H20" s="474"/>
      <c r="I20" s="13">
        <f t="shared" si="0"/>
        <v>0</v>
      </c>
      <c r="K20" s="351" t="s">
        <v>16</v>
      </c>
      <c r="L20" s="438" t="s">
        <v>304</v>
      </c>
      <c r="M20" s="490" t="s">
        <v>26</v>
      </c>
      <c r="N20" s="457"/>
      <c r="O20" s="457"/>
      <c r="P20" s="457"/>
      <c r="Q20" s="457"/>
      <c r="R20" s="457"/>
      <c r="S20" s="424">
        <f t="shared" si="1"/>
        <v>0</v>
      </c>
    </row>
    <row r="21" spans="1:19" ht="15.75" customHeight="1">
      <c r="A21" s="19"/>
      <c r="B21" s="467" t="s">
        <v>103</v>
      </c>
      <c r="C21" s="8" t="e">
        <f>LOOKUP(A21,Name!A$1:B1312)</f>
        <v>#N/A</v>
      </c>
      <c r="D21" s="474"/>
      <c r="E21" s="474"/>
      <c r="F21" s="474"/>
      <c r="G21" s="474"/>
      <c r="H21" s="474"/>
      <c r="I21" s="605">
        <f t="shared" si="0"/>
        <v>0</v>
      </c>
      <c r="K21" s="352" t="s">
        <v>19</v>
      </c>
      <c r="L21" s="438" t="s">
        <v>304</v>
      </c>
      <c r="M21" s="490" t="s">
        <v>29</v>
      </c>
      <c r="N21" s="457"/>
      <c r="O21" s="457"/>
      <c r="P21" s="457"/>
      <c r="Q21" s="457"/>
      <c r="R21" s="457"/>
      <c r="S21" s="424">
        <f t="shared" si="1"/>
        <v>0</v>
      </c>
    </row>
    <row r="22" spans="1:19" ht="15.75" customHeight="1">
      <c r="A22" s="19"/>
      <c r="B22" s="467" t="s">
        <v>103</v>
      </c>
      <c r="C22" s="8" t="e">
        <f>LOOKUP(A22,Name!A$1:B1315)</f>
        <v>#N/A</v>
      </c>
      <c r="D22" s="474"/>
      <c r="E22" s="474"/>
      <c r="F22" s="474"/>
      <c r="G22" s="474"/>
      <c r="H22" s="474"/>
      <c r="I22" s="605">
        <f t="shared" si="0"/>
        <v>0</v>
      </c>
      <c r="K22" s="432" t="s">
        <v>15</v>
      </c>
      <c r="L22" s="438" t="s">
        <v>304</v>
      </c>
      <c r="M22" s="490" t="s">
        <v>25</v>
      </c>
      <c r="N22" s="457"/>
      <c r="O22" s="457"/>
      <c r="P22" s="457"/>
      <c r="Q22" s="457"/>
      <c r="R22" s="457"/>
      <c r="S22" s="424">
        <f t="shared" si="1"/>
        <v>0</v>
      </c>
    </row>
    <row r="23" spans="1:19" ht="15.75" customHeight="1">
      <c r="A23" s="19"/>
      <c r="B23" s="467" t="s">
        <v>103</v>
      </c>
      <c r="C23" s="8" t="e">
        <f>LOOKUP(A23,Name!A$1:B1311)</f>
        <v>#N/A</v>
      </c>
      <c r="D23" s="474"/>
      <c r="E23" s="474"/>
      <c r="F23" s="474"/>
      <c r="G23" s="474"/>
      <c r="H23" s="474"/>
      <c r="I23" s="329">
        <f t="shared" si="0"/>
        <v>0</v>
      </c>
      <c r="K23" s="353" t="s">
        <v>18</v>
      </c>
      <c r="L23" s="438" t="s">
        <v>304</v>
      </c>
      <c r="M23" s="490" t="s">
        <v>28</v>
      </c>
      <c r="N23" s="457"/>
      <c r="O23" s="457"/>
      <c r="P23" s="457"/>
      <c r="Q23" s="457"/>
      <c r="R23" s="457"/>
      <c r="S23" s="424">
        <f t="shared" si="1"/>
        <v>0</v>
      </c>
    </row>
    <row r="24" spans="1:19">
      <c r="A24" s="19"/>
      <c r="B24" s="467" t="s">
        <v>103</v>
      </c>
      <c r="C24" s="8" t="e">
        <f>LOOKUP(A24,Name!A$1:B1309)</f>
        <v>#N/A</v>
      </c>
      <c r="D24" s="475"/>
      <c r="E24" s="474"/>
      <c r="F24" s="474"/>
      <c r="G24" s="474"/>
      <c r="H24" s="474"/>
      <c r="I24" s="329">
        <f t="shared" si="0"/>
        <v>0</v>
      </c>
      <c r="K24" s="432" t="s">
        <v>302</v>
      </c>
      <c r="L24" s="438" t="s">
        <v>304</v>
      </c>
      <c r="M24" s="490" t="s">
        <v>30</v>
      </c>
      <c r="N24" s="455"/>
      <c r="O24" s="457"/>
      <c r="P24" s="457"/>
      <c r="Q24" s="457"/>
      <c r="R24" s="457"/>
      <c r="S24" s="424">
        <f t="shared" si="1"/>
        <v>0</v>
      </c>
    </row>
    <row r="25" spans="1:19" ht="15.75" customHeight="1">
      <c r="A25" s="19"/>
      <c r="B25" s="467" t="s">
        <v>103</v>
      </c>
      <c r="C25" s="8" t="e">
        <f>LOOKUP(A25,Name!A$1:B1308)</f>
        <v>#N/A</v>
      </c>
      <c r="D25" s="475"/>
      <c r="E25" s="474"/>
      <c r="F25" s="474"/>
      <c r="G25" s="474"/>
      <c r="H25" s="474"/>
      <c r="I25" s="329">
        <f t="shared" si="0"/>
        <v>0</v>
      </c>
      <c r="K25" s="353" t="s">
        <v>23</v>
      </c>
      <c r="L25" s="438" t="s">
        <v>304</v>
      </c>
      <c r="M25" s="490" t="s">
        <v>33</v>
      </c>
      <c r="N25" s="457"/>
      <c r="O25" s="457"/>
      <c r="P25" s="457"/>
      <c r="Q25" s="457"/>
      <c r="R25" s="457"/>
      <c r="S25" s="424">
        <f t="shared" si="1"/>
        <v>0</v>
      </c>
    </row>
    <row r="26" spans="1:19" ht="16.5" thickBot="1">
      <c r="A26" s="19"/>
      <c r="B26" s="467" t="s">
        <v>103</v>
      </c>
      <c r="C26" s="8" t="e">
        <f>LOOKUP(A26,Name!A$1:B1307)</f>
        <v>#N/A</v>
      </c>
      <c r="D26" s="475"/>
      <c r="E26" s="474"/>
      <c r="F26" s="474"/>
      <c r="G26" s="474"/>
      <c r="H26" s="474"/>
      <c r="I26" s="329">
        <f t="shared" si="0"/>
        <v>0</v>
      </c>
      <c r="K26" s="354" t="s">
        <v>17</v>
      </c>
      <c r="L26" s="439" t="s">
        <v>304</v>
      </c>
      <c r="M26" s="491" t="s">
        <v>27</v>
      </c>
      <c r="N26" s="458"/>
      <c r="O26" s="458"/>
      <c r="P26" s="458"/>
      <c r="Q26" s="458"/>
      <c r="R26" s="458"/>
      <c r="S26" s="425">
        <f t="shared" si="1"/>
        <v>0</v>
      </c>
    </row>
    <row r="27" spans="1:19">
      <c r="A27" s="19"/>
      <c r="B27" s="467" t="s">
        <v>103</v>
      </c>
      <c r="C27" s="8" t="e">
        <f>LOOKUP(A27,Name!A$1:B1306)</f>
        <v>#N/A</v>
      </c>
      <c r="D27" s="475"/>
      <c r="E27" s="474"/>
      <c r="F27" s="474"/>
      <c r="G27" s="474"/>
      <c r="H27" s="474"/>
      <c r="I27" s="329">
        <f t="shared" si="0"/>
        <v>0</v>
      </c>
      <c r="K27" s="343">
        <v>4</v>
      </c>
      <c r="L27" s="440" t="s">
        <v>305</v>
      </c>
      <c r="M27" s="505" t="s">
        <v>9</v>
      </c>
      <c r="N27" s="450"/>
      <c r="O27" s="450"/>
      <c r="P27" s="450"/>
      <c r="Q27" s="450"/>
      <c r="R27" s="450"/>
      <c r="S27" s="506">
        <f t="shared" si="1"/>
        <v>0</v>
      </c>
    </row>
    <row r="28" spans="1:19">
      <c r="A28" s="19"/>
      <c r="B28" s="467" t="s">
        <v>103</v>
      </c>
      <c r="C28" s="8" t="e">
        <f>LOOKUP(A28,Name!A$1:B1310)</f>
        <v>#N/A</v>
      </c>
      <c r="D28" s="475"/>
      <c r="E28" s="474"/>
      <c r="F28" s="474"/>
      <c r="G28" s="474"/>
      <c r="H28" s="474"/>
      <c r="I28" s="329">
        <f t="shared" si="0"/>
        <v>0</v>
      </c>
      <c r="K28" s="347">
        <v>6</v>
      </c>
      <c r="L28" s="441" t="s">
        <v>305</v>
      </c>
      <c r="M28" s="507" t="s">
        <v>7</v>
      </c>
      <c r="N28" s="452"/>
      <c r="O28" s="452"/>
      <c r="P28" s="452"/>
      <c r="Q28" s="452"/>
      <c r="R28" s="457"/>
      <c r="S28" s="602">
        <f t="shared" si="1"/>
        <v>0</v>
      </c>
    </row>
    <row r="29" spans="1:19">
      <c r="A29" s="19"/>
      <c r="B29" s="467" t="s">
        <v>103</v>
      </c>
      <c r="C29" s="8" t="e">
        <f>LOOKUP(A29,Name!A$1:B1316)</f>
        <v>#N/A</v>
      </c>
      <c r="D29" s="475"/>
      <c r="E29" s="474"/>
      <c r="F29" s="474"/>
      <c r="G29" s="474"/>
      <c r="H29" s="474"/>
      <c r="I29" s="329">
        <f t="shared" si="0"/>
        <v>0</v>
      </c>
      <c r="K29" s="155">
        <v>5</v>
      </c>
      <c r="L29" s="441" t="s">
        <v>305</v>
      </c>
      <c r="M29" s="507" t="s">
        <v>8</v>
      </c>
      <c r="N29" s="457"/>
      <c r="O29" s="457"/>
      <c r="P29" s="457"/>
      <c r="Q29" s="457"/>
      <c r="R29" s="457"/>
      <c r="S29" s="508">
        <f t="shared" si="1"/>
        <v>0</v>
      </c>
    </row>
    <row r="30" spans="1:19">
      <c r="A30" s="19"/>
      <c r="B30" s="467" t="s">
        <v>103</v>
      </c>
      <c r="C30" s="8" t="e">
        <f>LOOKUP(A30,Name!A$1:B1308)</f>
        <v>#N/A</v>
      </c>
      <c r="D30" s="474"/>
      <c r="E30" s="474"/>
      <c r="F30" s="474"/>
      <c r="G30" s="474"/>
      <c r="H30" s="474"/>
      <c r="I30" s="329">
        <f t="shared" si="0"/>
        <v>0</v>
      </c>
      <c r="K30" s="142">
        <v>3</v>
      </c>
      <c r="L30" s="441" t="s">
        <v>305</v>
      </c>
      <c r="M30" s="507" t="s">
        <v>6</v>
      </c>
      <c r="N30" s="457"/>
      <c r="O30" s="457"/>
      <c r="P30" s="457"/>
      <c r="Q30" s="457"/>
      <c r="R30" s="457"/>
      <c r="S30" s="508">
        <f t="shared" si="1"/>
        <v>0</v>
      </c>
    </row>
    <row r="31" spans="1:19" ht="16.5" thickBot="1">
      <c r="A31" s="19"/>
      <c r="B31" s="467" t="s">
        <v>103</v>
      </c>
      <c r="C31" s="8" t="e">
        <f>LOOKUP(A31,Name!A$1:B1316)</f>
        <v>#N/A</v>
      </c>
      <c r="D31" s="474"/>
      <c r="E31" s="474"/>
      <c r="F31" s="474"/>
      <c r="G31" s="474"/>
      <c r="H31" s="474"/>
      <c r="I31" s="329">
        <f t="shared" si="0"/>
        <v>0</v>
      </c>
      <c r="K31" s="345">
        <v>1</v>
      </c>
      <c r="L31" s="442" t="s">
        <v>305</v>
      </c>
      <c r="M31" s="509" t="s">
        <v>10</v>
      </c>
      <c r="N31" s="458"/>
      <c r="O31" s="458"/>
      <c r="P31" s="458"/>
      <c r="Q31" s="458"/>
      <c r="R31" s="458"/>
      <c r="S31" s="510">
        <f t="shared" si="1"/>
        <v>0</v>
      </c>
    </row>
    <row r="32" spans="1:19">
      <c r="A32" s="19"/>
      <c r="B32" s="467" t="s">
        <v>103</v>
      </c>
      <c r="C32" s="8" t="e">
        <f>LOOKUP(A32,Name!A$1:B1308)</f>
        <v>#N/A</v>
      </c>
      <c r="D32" s="474"/>
      <c r="E32" s="474"/>
      <c r="F32" s="474"/>
      <c r="G32" s="474"/>
      <c r="H32" s="474"/>
      <c r="I32" s="329">
        <f t="shared" si="0"/>
        <v>0</v>
      </c>
      <c r="K32" s="139">
        <v>3</v>
      </c>
      <c r="L32" s="443" t="s">
        <v>303</v>
      </c>
      <c r="M32" s="486" t="s">
        <v>7</v>
      </c>
      <c r="N32" s="513"/>
      <c r="O32" s="513"/>
      <c r="P32" s="513"/>
      <c r="Q32" s="513"/>
      <c r="R32" s="450"/>
      <c r="S32" s="620">
        <f t="shared" si="1"/>
        <v>0</v>
      </c>
    </row>
    <row r="33" spans="1:19">
      <c r="A33" s="19"/>
      <c r="B33" s="467" t="s">
        <v>103</v>
      </c>
      <c r="C33" s="8" t="e">
        <f>LOOKUP(A33,Name!A$1:B1316)</f>
        <v>#N/A</v>
      </c>
      <c r="D33" s="474"/>
      <c r="E33" s="474"/>
      <c r="F33" s="474"/>
      <c r="G33" s="474"/>
      <c r="H33" s="474"/>
      <c r="I33" s="329">
        <f t="shared" si="0"/>
        <v>0</v>
      </c>
      <c r="K33" s="142">
        <v>6</v>
      </c>
      <c r="L33" s="444" t="s">
        <v>303</v>
      </c>
      <c r="M33" s="487" t="s">
        <v>6</v>
      </c>
      <c r="N33" s="457"/>
      <c r="O33" s="457"/>
      <c r="P33" s="457"/>
      <c r="Q33" s="457"/>
      <c r="R33" s="457"/>
      <c r="S33" s="621">
        <f t="shared" si="1"/>
        <v>0</v>
      </c>
    </row>
    <row r="34" spans="1:19">
      <c r="A34" s="323"/>
      <c r="B34" s="467" t="s">
        <v>103</v>
      </c>
      <c r="C34" s="66" t="e">
        <f>LOOKUP(A34,Name!A$1:B1314)</f>
        <v>#N/A</v>
      </c>
      <c r="D34" s="474"/>
      <c r="E34" s="474"/>
      <c r="F34" s="474"/>
      <c r="G34" s="474"/>
      <c r="H34" s="474"/>
      <c r="I34" s="329">
        <f t="shared" ref="I34:I65" si="2">MAX(D34:H34)</f>
        <v>0</v>
      </c>
      <c r="K34" s="155">
        <v>5</v>
      </c>
      <c r="L34" s="444" t="s">
        <v>303</v>
      </c>
      <c r="M34" s="487" t="s">
        <v>8</v>
      </c>
      <c r="N34" s="457"/>
      <c r="O34" s="457"/>
      <c r="P34" s="457"/>
      <c r="Q34" s="457"/>
      <c r="R34" s="457"/>
      <c r="S34" s="621">
        <f t="shared" si="1"/>
        <v>0</v>
      </c>
    </row>
    <row r="35" spans="1:19">
      <c r="A35" s="19"/>
      <c r="B35" s="467" t="s">
        <v>103</v>
      </c>
      <c r="C35" s="8" t="e">
        <f>LOOKUP(A35,Name!A$1:B1309)</f>
        <v>#N/A</v>
      </c>
      <c r="D35" s="474"/>
      <c r="E35" s="474"/>
      <c r="F35" s="474"/>
      <c r="G35" s="474"/>
      <c r="H35" s="474"/>
      <c r="I35" s="329">
        <f t="shared" si="2"/>
        <v>0</v>
      </c>
      <c r="K35" s="346">
        <v>4</v>
      </c>
      <c r="L35" s="444" t="s">
        <v>303</v>
      </c>
      <c r="M35" s="487" t="s">
        <v>9</v>
      </c>
      <c r="N35" s="66"/>
      <c r="O35" s="457"/>
      <c r="P35" s="457"/>
      <c r="Q35" s="457"/>
      <c r="R35" s="457"/>
      <c r="S35" s="621">
        <f t="shared" si="1"/>
        <v>0</v>
      </c>
    </row>
    <row r="36" spans="1:19" ht="16.5" thickBot="1">
      <c r="A36" s="323"/>
      <c r="B36" s="467" t="s">
        <v>103</v>
      </c>
      <c r="C36" s="381" t="e">
        <f>LOOKUP(A36,Name!A$1:B1315)</f>
        <v>#N/A</v>
      </c>
      <c r="D36" s="474"/>
      <c r="E36" s="474"/>
      <c r="F36" s="474"/>
      <c r="G36" s="474"/>
      <c r="H36" s="474"/>
      <c r="I36" s="329">
        <f t="shared" si="2"/>
        <v>0</v>
      </c>
      <c r="K36" s="345">
        <v>1</v>
      </c>
      <c r="L36" s="445" t="s">
        <v>303</v>
      </c>
      <c r="M36" s="488" t="s">
        <v>10</v>
      </c>
      <c r="N36" s="462"/>
      <c r="O36" s="458"/>
      <c r="P36" s="458"/>
      <c r="Q36" s="458"/>
      <c r="R36" s="458"/>
      <c r="S36" s="622">
        <f t="shared" si="1"/>
        <v>0</v>
      </c>
    </row>
    <row r="37" spans="1:19">
      <c r="A37" s="19"/>
      <c r="B37" s="467" t="s">
        <v>103</v>
      </c>
      <c r="C37" s="8" t="e">
        <f>LOOKUP(A37,Name!A$1:B1307)</f>
        <v>#N/A</v>
      </c>
      <c r="D37" s="474"/>
      <c r="E37" s="474"/>
      <c r="F37" s="474"/>
      <c r="G37" s="474"/>
      <c r="H37" s="474"/>
      <c r="I37" s="329">
        <f t="shared" si="2"/>
        <v>0</v>
      </c>
      <c r="K37" s="343">
        <v>4</v>
      </c>
      <c r="L37" s="446" t="s">
        <v>297</v>
      </c>
      <c r="M37" s="619" t="s">
        <v>7</v>
      </c>
      <c r="N37" s="574"/>
      <c r="O37" s="574"/>
      <c r="P37" s="574"/>
      <c r="Q37" s="574"/>
      <c r="R37" s="463"/>
      <c r="S37" s="618">
        <f t="shared" si="1"/>
        <v>0</v>
      </c>
    </row>
    <row r="38" spans="1:19" s="399" customFormat="1">
      <c r="A38" s="19"/>
      <c r="B38" s="467" t="s">
        <v>103</v>
      </c>
      <c r="C38" s="8" t="e">
        <f>LOOKUP(A38,Name!A$1:B1310)</f>
        <v>#N/A</v>
      </c>
      <c r="D38" s="474"/>
      <c r="E38" s="474"/>
      <c r="F38" s="475"/>
      <c r="G38" s="474"/>
      <c r="H38" s="474"/>
      <c r="I38" s="329">
        <f t="shared" si="2"/>
        <v>0</v>
      </c>
      <c r="K38" s="344">
        <v>6</v>
      </c>
      <c r="L38" s="447" t="s">
        <v>297</v>
      </c>
      <c r="M38" s="492" t="s">
        <v>6</v>
      </c>
      <c r="N38" s="457"/>
      <c r="O38" s="457"/>
      <c r="P38" s="457"/>
      <c r="Q38" s="457"/>
      <c r="R38" s="457"/>
      <c r="S38" s="334">
        <f t="shared" si="1"/>
        <v>0</v>
      </c>
    </row>
    <row r="39" spans="1:19">
      <c r="A39" s="19"/>
      <c r="B39" s="467" t="s">
        <v>103</v>
      </c>
      <c r="C39" s="8" t="e">
        <f>LOOKUP(A39,Name!A$1:B1316)</f>
        <v>#N/A</v>
      </c>
      <c r="D39" s="474"/>
      <c r="E39" s="474"/>
      <c r="F39" s="474"/>
      <c r="G39" s="474"/>
      <c r="H39" s="474"/>
      <c r="I39" s="329">
        <f t="shared" si="2"/>
        <v>0</v>
      </c>
      <c r="K39" s="142">
        <v>3</v>
      </c>
      <c r="L39" s="447" t="s">
        <v>297</v>
      </c>
      <c r="M39" s="492" t="s">
        <v>8</v>
      </c>
      <c r="N39" s="457"/>
      <c r="O39" s="457"/>
      <c r="P39" s="457"/>
      <c r="Q39" s="457"/>
      <c r="R39" s="457"/>
      <c r="S39" s="334">
        <f t="shared" si="1"/>
        <v>0</v>
      </c>
    </row>
    <row r="40" spans="1:19">
      <c r="A40" s="323"/>
      <c r="B40" s="467" t="s">
        <v>103</v>
      </c>
      <c r="C40" s="8" t="e">
        <f>LOOKUP(A40,Name!A$1:B1305)</f>
        <v>#N/A</v>
      </c>
      <c r="D40" s="474"/>
      <c r="E40" s="474"/>
      <c r="F40" s="474"/>
      <c r="G40" s="474"/>
      <c r="H40" s="474"/>
      <c r="I40" s="329">
        <f t="shared" si="2"/>
        <v>0</v>
      </c>
      <c r="K40" s="155">
        <v>5</v>
      </c>
      <c r="L40" s="447" t="s">
        <v>297</v>
      </c>
      <c r="M40" s="492" t="s">
        <v>10</v>
      </c>
      <c r="N40" s="457"/>
      <c r="O40" s="457"/>
      <c r="P40" s="457"/>
      <c r="Q40" s="457"/>
      <c r="R40" s="457"/>
      <c r="S40" s="334">
        <f t="shared" si="1"/>
        <v>0</v>
      </c>
    </row>
    <row r="41" spans="1:19" ht="16.5" thickBot="1">
      <c r="A41" s="19"/>
      <c r="B41" s="467" t="s">
        <v>103</v>
      </c>
      <c r="C41" s="8" t="e">
        <f>LOOKUP(A41,Name!A$1:B1315)</f>
        <v>#N/A</v>
      </c>
      <c r="D41" s="474"/>
      <c r="E41" s="474"/>
      <c r="F41" s="474"/>
      <c r="G41" s="474"/>
      <c r="H41" s="474"/>
      <c r="I41" s="329">
        <f t="shared" si="2"/>
        <v>0</v>
      </c>
      <c r="K41" s="358">
        <v>1</v>
      </c>
      <c r="L41" s="448" t="s">
        <v>297</v>
      </c>
      <c r="M41" s="493" t="s">
        <v>9</v>
      </c>
      <c r="N41" s="464"/>
      <c r="O41" s="464"/>
      <c r="P41" s="464"/>
      <c r="Q41" s="464"/>
      <c r="R41" s="464"/>
      <c r="S41" s="359">
        <f t="shared" si="1"/>
        <v>0</v>
      </c>
    </row>
    <row r="42" spans="1:19" ht="16.5" thickBot="1">
      <c r="A42" s="19"/>
      <c r="B42" s="467" t="s">
        <v>103</v>
      </c>
      <c r="C42" s="8" t="e">
        <f>LOOKUP(A42,Name!A$1:B1316)</f>
        <v>#N/A</v>
      </c>
      <c r="D42" s="474"/>
      <c r="E42" s="474"/>
      <c r="F42" s="474"/>
      <c r="G42" s="474"/>
      <c r="H42" s="474"/>
      <c r="I42" s="329">
        <f t="shared" si="2"/>
        <v>0</v>
      </c>
      <c r="K42" s="360" t="s">
        <v>0</v>
      </c>
      <c r="L42" s="361" t="s">
        <v>296</v>
      </c>
      <c r="M42" s="362" t="s">
        <v>299</v>
      </c>
      <c r="N42" s="363" t="s">
        <v>58</v>
      </c>
      <c r="O42" s="363" t="s">
        <v>1</v>
      </c>
      <c r="P42" s="363" t="s">
        <v>2</v>
      </c>
      <c r="Q42" s="363" t="s">
        <v>3</v>
      </c>
      <c r="R42" s="364" t="s">
        <v>4</v>
      </c>
      <c r="S42" s="365" t="s">
        <v>11</v>
      </c>
    </row>
    <row r="43" spans="1:19">
      <c r="A43" s="19"/>
      <c r="B43" s="468" t="s">
        <v>105</v>
      </c>
      <c r="C43" s="326" t="e">
        <f>LOOKUP(A43,Name!A$1:B937)</f>
        <v>#N/A</v>
      </c>
      <c r="D43" s="474"/>
      <c r="E43" s="474"/>
      <c r="F43" s="474"/>
      <c r="G43" s="474"/>
      <c r="H43" s="476"/>
      <c r="I43" s="14">
        <f t="shared" si="2"/>
        <v>0</v>
      </c>
    </row>
    <row r="44" spans="1:19">
      <c r="A44" s="19"/>
      <c r="B44" s="468" t="s">
        <v>105</v>
      </c>
      <c r="C44" s="8" t="e">
        <f>LOOKUP(A44,Name!A$1:B936)</f>
        <v>#N/A</v>
      </c>
      <c r="D44" s="474"/>
      <c r="E44" s="474"/>
      <c r="F44" s="474"/>
      <c r="G44" s="474"/>
      <c r="H44" s="478"/>
      <c r="I44" s="431">
        <f t="shared" si="2"/>
        <v>0</v>
      </c>
      <c r="K44" s="19"/>
      <c r="L44" s="471" t="s">
        <v>106</v>
      </c>
      <c r="M44" s="481" t="e">
        <f>LOOKUP(K44,Name!A$1:B1298)</f>
        <v>#N/A</v>
      </c>
      <c r="N44" s="523"/>
      <c r="O44" s="608"/>
      <c r="P44" s="608"/>
      <c r="Q44" s="608"/>
      <c r="R44" s="523"/>
      <c r="S44" s="603">
        <f t="shared" ref="S44:S62" si="3">MAX(N44:R44)</f>
        <v>0</v>
      </c>
    </row>
    <row r="45" spans="1:19">
      <c r="A45" s="19"/>
      <c r="B45" s="468" t="s">
        <v>105</v>
      </c>
      <c r="C45" s="8" t="e">
        <f>LOOKUP(A45,Name!A$1:B933)</f>
        <v>#N/A</v>
      </c>
      <c r="D45" s="478"/>
      <c r="E45" s="477"/>
      <c r="F45" s="477"/>
      <c r="G45" s="477"/>
      <c r="H45" s="477"/>
      <c r="I45" s="431">
        <f t="shared" si="2"/>
        <v>0</v>
      </c>
      <c r="K45" s="19"/>
      <c r="L45" s="471" t="s">
        <v>106</v>
      </c>
      <c r="M45" s="481" t="e">
        <f>LOOKUP(K45,Name!A$1:B1292)</f>
        <v>#N/A</v>
      </c>
      <c r="N45" s="480"/>
      <c r="O45" s="478"/>
      <c r="P45" s="478"/>
      <c r="Q45" s="478"/>
      <c r="R45" s="478"/>
      <c r="S45" s="14">
        <f t="shared" si="3"/>
        <v>0</v>
      </c>
    </row>
    <row r="46" spans="1:19">
      <c r="A46" s="19"/>
      <c r="B46" s="468" t="s">
        <v>105</v>
      </c>
      <c r="C46" s="8" t="e">
        <f>LOOKUP(A46,Name!A$1:B931)</f>
        <v>#N/A</v>
      </c>
      <c r="D46" s="478"/>
      <c r="E46" s="478"/>
      <c r="F46" s="478"/>
      <c r="G46" s="478"/>
      <c r="H46" s="478"/>
      <c r="I46" s="431">
        <f t="shared" si="2"/>
        <v>0</v>
      </c>
      <c r="K46" s="19"/>
      <c r="L46" s="471" t="s">
        <v>106</v>
      </c>
      <c r="M46" s="481" t="e">
        <f>LOOKUP(K46,Name!A$1:B1292)</f>
        <v>#N/A</v>
      </c>
      <c r="N46" s="478"/>
      <c r="O46" s="478"/>
      <c r="P46" s="478"/>
      <c r="Q46" s="478"/>
      <c r="R46" s="478"/>
      <c r="S46" s="14">
        <f t="shared" si="3"/>
        <v>0</v>
      </c>
    </row>
    <row r="47" spans="1:19">
      <c r="A47" s="19"/>
      <c r="B47" s="468" t="s">
        <v>105</v>
      </c>
      <c r="C47" s="8" t="e">
        <f>LOOKUP(A47,Name!A$1:B942)</f>
        <v>#N/A</v>
      </c>
      <c r="D47" s="478"/>
      <c r="E47" s="477"/>
      <c r="F47" s="477"/>
      <c r="G47" s="477"/>
      <c r="H47" s="477"/>
      <c r="I47" s="431">
        <f t="shared" si="2"/>
        <v>0</v>
      </c>
      <c r="K47" s="19"/>
      <c r="L47" s="471" t="s">
        <v>106</v>
      </c>
      <c r="M47" s="481" t="e">
        <f>LOOKUP(K47,Name!A$1:B1299)</f>
        <v>#N/A</v>
      </c>
      <c r="N47" s="478"/>
      <c r="O47" s="478"/>
      <c r="P47" s="478"/>
      <c r="Q47" s="478"/>
      <c r="R47" s="478"/>
      <c r="S47" s="14">
        <f t="shared" si="3"/>
        <v>0</v>
      </c>
    </row>
    <row r="48" spans="1:19">
      <c r="A48" s="29"/>
      <c r="B48" s="468" t="s">
        <v>105</v>
      </c>
      <c r="C48" s="8" t="e">
        <f>LOOKUP(A48,Name!A$1:B934)</f>
        <v>#N/A</v>
      </c>
      <c r="D48" s="477"/>
      <c r="E48" s="478"/>
      <c r="F48" s="478"/>
      <c r="G48" s="478"/>
      <c r="H48" s="478"/>
      <c r="I48" s="431">
        <f t="shared" si="2"/>
        <v>0</v>
      </c>
      <c r="K48" s="19"/>
      <c r="L48" s="471" t="s">
        <v>106</v>
      </c>
      <c r="M48" s="481" t="e">
        <f>LOOKUP(K48,Name!A$1:B1294)</f>
        <v>#N/A</v>
      </c>
      <c r="N48" s="478"/>
      <c r="O48" s="478"/>
      <c r="P48" s="478"/>
      <c r="Q48" s="478"/>
      <c r="R48" s="478"/>
      <c r="S48" s="14">
        <f t="shared" si="3"/>
        <v>0</v>
      </c>
    </row>
    <row r="49" spans="1:19">
      <c r="A49" s="29"/>
      <c r="B49" s="468" t="s">
        <v>105</v>
      </c>
      <c r="C49" s="8" t="e">
        <f>LOOKUP(A49,Name!A$1:B935)</f>
        <v>#N/A</v>
      </c>
      <c r="D49" s="477"/>
      <c r="E49" s="478"/>
      <c r="F49" s="478"/>
      <c r="G49" s="478"/>
      <c r="H49" s="478"/>
      <c r="I49" s="431">
        <f t="shared" si="2"/>
        <v>0</v>
      </c>
      <c r="K49" s="19"/>
      <c r="L49" s="471" t="s">
        <v>106</v>
      </c>
      <c r="M49" s="481" t="e">
        <f>LOOKUP(K49,Name!A$1:B1296)</f>
        <v>#N/A</v>
      </c>
      <c r="N49" s="478"/>
      <c r="O49" s="478"/>
      <c r="P49" s="478"/>
      <c r="Q49" s="478"/>
      <c r="R49" s="478"/>
      <c r="S49" s="14">
        <f t="shared" si="3"/>
        <v>0</v>
      </c>
    </row>
    <row r="50" spans="1:19">
      <c r="A50" s="29"/>
      <c r="B50" s="468" t="s">
        <v>105</v>
      </c>
      <c r="C50" s="8" t="e">
        <f>LOOKUP(A50,Name!A$1:B939)</f>
        <v>#N/A</v>
      </c>
      <c r="D50" s="478"/>
      <c r="E50" s="478"/>
      <c r="F50" s="478"/>
      <c r="G50" s="474"/>
      <c r="H50" s="474"/>
      <c r="I50" s="431">
        <f t="shared" si="2"/>
        <v>0</v>
      </c>
      <c r="K50" s="323"/>
      <c r="L50" s="471" t="s">
        <v>106</v>
      </c>
      <c r="M50" s="481" t="e">
        <f>LOOKUP(K50,Name!A$1:B1299)</f>
        <v>#N/A</v>
      </c>
      <c r="N50" s="478"/>
      <c r="O50" s="478"/>
      <c r="P50" s="478"/>
      <c r="Q50" s="478"/>
      <c r="R50" s="478"/>
      <c r="S50" s="14">
        <f t="shared" si="3"/>
        <v>0</v>
      </c>
    </row>
    <row r="51" spans="1:19">
      <c r="A51" s="19"/>
      <c r="B51" s="468" t="s">
        <v>105</v>
      </c>
      <c r="C51" s="8" t="e">
        <f>LOOKUP(A51,Name!A$1:B930)</f>
        <v>#N/A</v>
      </c>
      <c r="D51" s="478"/>
      <c r="E51" s="478"/>
      <c r="F51" s="478"/>
      <c r="G51" s="478"/>
      <c r="H51" s="478"/>
      <c r="I51" s="431">
        <f t="shared" si="2"/>
        <v>0</v>
      </c>
      <c r="K51" s="19"/>
      <c r="L51" s="471" t="s">
        <v>106</v>
      </c>
      <c r="M51" s="481" t="e">
        <f>LOOKUP(K51,Name!A$1:B1285)</f>
        <v>#N/A</v>
      </c>
      <c r="N51" s="478"/>
      <c r="O51" s="478"/>
      <c r="P51" s="478"/>
      <c r="Q51" s="478"/>
      <c r="R51" s="478"/>
      <c r="S51" s="14">
        <f t="shared" si="3"/>
        <v>0</v>
      </c>
    </row>
    <row r="52" spans="1:19">
      <c r="A52" s="19"/>
      <c r="B52" s="468" t="s">
        <v>105</v>
      </c>
      <c r="C52" s="8" t="e">
        <f>LOOKUP(A52,Name!A$1:B941)</f>
        <v>#N/A</v>
      </c>
      <c r="D52" s="478"/>
      <c r="E52" s="478"/>
      <c r="F52" s="478"/>
      <c r="G52" s="478"/>
      <c r="H52" s="478"/>
      <c r="I52" s="431">
        <f t="shared" si="2"/>
        <v>0</v>
      </c>
      <c r="K52" s="19"/>
      <c r="L52" s="471" t="s">
        <v>106</v>
      </c>
      <c r="M52" s="481" t="e">
        <f>LOOKUP(K52,Name!A$1:B1297)</f>
        <v>#N/A</v>
      </c>
      <c r="N52" s="478"/>
      <c r="O52" s="478"/>
      <c r="P52" s="478"/>
      <c r="Q52" s="478"/>
      <c r="R52" s="478"/>
      <c r="S52" s="14">
        <f t="shared" si="3"/>
        <v>0</v>
      </c>
    </row>
    <row r="53" spans="1:19">
      <c r="A53" s="19"/>
      <c r="B53" s="468" t="s">
        <v>105</v>
      </c>
      <c r="C53" s="8" t="e">
        <f>LOOKUP(A53,Name!A$1:B939)</f>
        <v>#N/A</v>
      </c>
      <c r="D53" s="478"/>
      <c r="E53" s="478"/>
      <c r="F53" s="474"/>
      <c r="G53" s="474"/>
      <c r="H53" s="474"/>
      <c r="I53" s="431">
        <f t="shared" si="2"/>
        <v>0</v>
      </c>
      <c r="K53" s="19"/>
      <c r="L53" s="471" t="s">
        <v>106</v>
      </c>
      <c r="M53" s="481" t="e">
        <f>LOOKUP(K53,Name!A$1:B1286)</f>
        <v>#N/A</v>
      </c>
      <c r="N53" s="478"/>
      <c r="O53" s="478"/>
      <c r="P53" s="478"/>
      <c r="Q53" s="478"/>
      <c r="R53" s="478"/>
      <c r="S53" s="14">
        <f t="shared" si="3"/>
        <v>0</v>
      </c>
    </row>
    <row r="54" spans="1:19">
      <c r="A54" s="19"/>
      <c r="B54" s="468" t="s">
        <v>105</v>
      </c>
      <c r="C54" s="326" t="e">
        <f>LOOKUP(A54,Name!A$1:B940)</f>
        <v>#N/A</v>
      </c>
      <c r="D54" s="476"/>
      <c r="E54" s="476"/>
      <c r="F54" s="476"/>
      <c r="G54" s="476"/>
      <c r="H54" s="476"/>
      <c r="I54" s="431">
        <f t="shared" si="2"/>
        <v>0</v>
      </c>
      <c r="K54" s="19"/>
      <c r="L54" s="471" t="s">
        <v>106</v>
      </c>
      <c r="M54" s="481" t="e">
        <f>LOOKUP(K54,Name!A$1:B1293)</f>
        <v>#N/A</v>
      </c>
      <c r="N54" s="478"/>
      <c r="O54" s="478"/>
      <c r="P54" s="478"/>
      <c r="Q54" s="478"/>
      <c r="R54" s="478"/>
      <c r="S54" s="14">
        <f t="shared" si="3"/>
        <v>0</v>
      </c>
    </row>
    <row r="55" spans="1:19">
      <c r="A55" s="19"/>
      <c r="B55" s="468" t="s">
        <v>105</v>
      </c>
      <c r="C55" s="8" t="e">
        <f>LOOKUP(A55,Name!A$1:B932)</f>
        <v>#N/A</v>
      </c>
      <c r="D55" s="476"/>
      <c r="E55" s="476"/>
      <c r="F55" s="476"/>
      <c r="G55" s="478"/>
      <c r="H55" s="476"/>
      <c r="I55" s="431">
        <f t="shared" si="2"/>
        <v>0</v>
      </c>
      <c r="K55" s="19"/>
      <c r="L55" s="471" t="s">
        <v>106</v>
      </c>
      <c r="M55" s="481" t="e">
        <f>LOOKUP(K55,Name!A$1:B1294)</f>
        <v>#N/A</v>
      </c>
      <c r="N55" s="478"/>
      <c r="O55" s="478"/>
      <c r="P55" s="478"/>
      <c r="Q55" s="478"/>
      <c r="R55" s="478"/>
      <c r="S55" s="14">
        <f t="shared" si="3"/>
        <v>0</v>
      </c>
    </row>
    <row r="56" spans="1:19">
      <c r="A56" s="19"/>
      <c r="B56" s="468" t="s">
        <v>105</v>
      </c>
      <c r="C56" s="8" t="e">
        <f>LOOKUP(A56,Name!A$1:B935)</f>
        <v>#N/A</v>
      </c>
      <c r="D56" s="478"/>
      <c r="E56" s="478"/>
      <c r="F56" s="478"/>
      <c r="G56" s="478"/>
      <c r="H56" s="478"/>
      <c r="I56" s="431">
        <f t="shared" si="2"/>
        <v>0</v>
      </c>
      <c r="K56" s="19"/>
      <c r="L56" s="471" t="s">
        <v>106</v>
      </c>
      <c r="M56" s="481" t="e">
        <f>LOOKUP(K56,Name!A$1:B1295)</f>
        <v>#N/A</v>
      </c>
      <c r="N56" s="478"/>
      <c r="O56" s="478"/>
      <c r="P56" s="478"/>
      <c r="Q56" s="478"/>
      <c r="R56" s="478"/>
      <c r="S56" s="14">
        <f t="shared" si="3"/>
        <v>0</v>
      </c>
    </row>
    <row r="57" spans="1:19">
      <c r="A57" s="19"/>
      <c r="B57" s="468" t="s">
        <v>105</v>
      </c>
      <c r="C57" s="8" t="e">
        <f>LOOKUP(A57,Name!A$1:B938)</f>
        <v>#N/A</v>
      </c>
      <c r="D57" s="478"/>
      <c r="E57" s="478"/>
      <c r="F57" s="474"/>
      <c r="G57" s="474"/>
      <c r="H57" s="474"/>
      <c r="I57" s="431">
        <f t="shared" si="2"/>
        <v>0</v>
      </c>
      <c r="K57" s="19"/>
      <c r="L57" s="471" t="s">
        <v>106</v>
      </c>
      <c r="M57" s="481" t="e">
        <f>LOOKUP(K57,Name!A$1:B1287)</f>
        <v>#N/A</v>
      </c>
      <c r="N57" s="478"/>
      <c r="O57" s="478"/>
      <c r="P57" s="478"/>
      <c r="Q57" s="478"/>
      <c r="R57" s="478"/>
      <c r="S57" s="14">
        <f t="shared" si="3"/>
        <v>0</v>
      </c>
    </row>
    <row r="58" spans="1:19">
      <c r="A58" s="19"/>
      <c r="B58" s="468" t="s">
        <v>105</v>
      </c>
      <c r="C58" s="8" t="e">
        <f>LOOKUP(A58,Name!A$1:B932)</f>
        <v>#N/A</v>
      </c>
      <c r="D58" s="478"/>
      <c r="E58" s="478"/>
      <c r="F58" s="478"/>
      <c r="G58" s="478"/>
      <c r="H58" s="478"/>
      <c r="I58" s="431">
        <f t="shared" si="2"/>
        <v>0</v>
      </c>
      <c r="K58" s="19"/>
      <c r="L58" s="471" t="s">
        <v>106</v>
      </c>
      <c r="M58" s="481" t="e">
        <f>LOOKUP(K58,Name!A$1:B1293)</f>
        <v>#N/A</v>
      </c>
      <c r="N58" s="478"/>
      <c r="O58" s="478"/>
      <c r="P58" s="478"/>
      <c r="Q58" s="478"/>
      <c r="R58" s="478"/>
      <c r="S58" s="14">
        <f t="shared" si="3"/>
        <v>0</v>
      </c>
    </row>
    <row r="59" spans="1:19">
      <c r="A59" s="396"/>
      <c r="B59" s="469" t="s">
        <v>116</v>
      </c>
      <c r="C59" s="482" t="e">
        <f>LOOKUP(A59,Name!A$1:B1325)</f>
        <v>#N/A</v>
      </c>
      <c r="D59" s="478"/>
      <c r="E59" s="478"/>
      <c r="F59" s="478"/>
      <c r="G59" s="478"/>
      <c r="H59" s="479"/>
      <c r="I59" s="604">
        <f t="shared" si="2"/>
        <v>0</v>
      </c>
      <c r="K59" s="19"/>
      <c r="L59" s="471" t="s">
        <v>106</v>
      </c>
      <c r="M59" s="481" t="e">
        <f>LOOKUP(K59,Name!A$1:B1296)</f>
        <v>#N/A</v>
      </c>
      <c r="N59" s="478"/>
      <c r="O59" s="478"/>
      <c r="P59" s="478"/>
      <c r="Q59" s="478"/>
      <c r="R59" s="478"/>
      <c r="S59" s="14">
        <f t="shared" si="3"/>
        <v>0</v>
      </c>
    </row>
    <row r="60" spans="1:19">
      <c r="A60" s="19"/>
      <c r="B60" s="470" t="s">
        <v>116</v>
      </c>
      <c r="C60" s="265" t="e">
        <f>LOOKUP(A60,Name!A$1:B1328)</f>
        <v>#N/A</v>
      </c>
      <c r="D60" s="474"/>
      <c r="E60" s="474"/>
      <c r="F60" s="474"/>
      <c r="G60" s="474"/>
      <c r="H60" s="474"/>
      <c r="I60" s="330">
        <f t="shared" si="2"/>
        <v>0</v>
      </c>
      <c r="K60" s="19"/>
      <c r="L60" s="471" t="s">
        <v>106</v>
      </c>
      <c r="M60" s="481" t="e">
        <f>LOOKUP(K60,Name!A$1:B1297)</f>
        <v>#N/A</v>
      </c>
      <c r="N60" s="478"/>
      <c r="O60" s="478"/>
      <c r="P60" s="478"/>
      <c r="Q60" s="478"/>
      <c r="R60" s="478"/>
      <c r="S60" s="14">
        <f t="shared" si="3"/>
        <v>0</v>
      </c>
    </row>
    <row r="61" spans="1:19">
      <c r="A61" s="19"/>
      <c r="B61" s="470" t="s">
        <v>116</v>
      </c>
      <c r="C61" s="265" t="e">
        <f>LOOKUP(A61,Name!A$1:B1322)</f>
        <v>#N/A</v>
      </c>
      <c r="D61" s="474"/>
      <c r="E61" s="474"/>
      <c r="F61" s="474"/>
      <c r="G61" s="474"/>
      <c r="H61" s="474"/>
      <c r="I61" s="330">
        <f t="shared" si="2"/>
        <v>0</v>
      </c>
      <c r="K61" s="19"/>
      <c r="L61" s="471" t="s">
        <v>106</v>
      </c>
      <c r="M61" s="481" t="e">
        <f>LOOKUP(K61,Name!A$1:B1298)</f>
        <v>#N/A</v>
      </c>
      <c r="N61" s="478"/>
      <c r="O61" s="478"/>
      <c r="P61" s="478"/>
      <c r="Q61" s="478"/>
      <c r="R61" s="478"/>
      <c r="S61" s="14">
        <f t="shared" si="3"/>
        <v>0</v>
      </c>
    </row>
    <row r="62" spans="1:19">
      <c r="A62" s="19"/>
      <c r="B62" s="470" t="s">
        <v>116</v>
      </c>
      <c r="C62" s="265" t="e">
        <f>LOOKUP(A62,Name!A$1:B1323)</f>
        <v>#N/A</v>
      </c>
      <c r="D62" s="474"/>
      <c r="E62" s="474"/>
      <c r="F62" s="474"/>
      <c r="G62" s="474"/>
      <c r="H62" s="474"/>
      <c r="I62" s="330">
        <f t="shared" si="2"/>
        <v>0</v>
      </c>
      <c r="K62" s="19"/>
      <c r="L62" s="471" t="s">
        <v>106</v>
      </c>
      <c r="M62" s="481" t="e">
        <f>LOOKUP(K62,Name!A$1:B1284)</f>
        <v>#N/A</v>
      </c>
      <c r="N62" s="478"/>
      <c r="O62" s="478"/>
      <c r="P62" s="478"/>
      <c r="Q62" s="478"/>
      <c r="R62" s="478"/>
      <c r="S62" s="14">
        <f t="shared" si="3"/>
        <v>0</v>
      </c>
    </row>
    <row r="63" spans="1:19">
      <c r="A63" s="19"/>
      <c r="B63" s="470" t="s">
        <v>116</v>
      </c>
      <c r="C63" s="265" t="e">
        <f>LOOKUP(A63,Name!A$1:B1319)</f>
        <v>#N/A</v>
      </c>
      <c r="D63" s="474"/>
      <c r="E63" s="474"/>
      <c r="F63" s="474"/>
      <c r="G63" s="474"/>
      <c r="H63" s="474"/>
      <c r="I63" s="330">
        <f t="shared" si="2"/>
        <v>0</v>
      </c>
      <c r="K63" s="36" t="s">
        <v>0</v>
      </c>
      <c r="L63" s="413" t="s">
        <v>296</v>
      </c>
      <c r="M63" s="37" t="s">
        <v>35</v>
      </c>
      <c r="N63" s="484" t="s">
        <v>58</v>
      </c>
      <c r="O63" s="484" t="s">
        <v>1</v>
      </c>
      <c r="P63" s="484" t="s">
        <v>2</v>
      </c>
      <c r="Q63" s="484" t="s">
        <v>3</v>
      </c>
      <c r="R63" s="485" t="s">
        <v>4</v>
      </c>
      <c r="S63" s="494" t="s">
        <v>318</v>
      </c>
    </row>
    <row r="64" spans="1:19">
      <c r="A64" s="19"/>
      <c r="B64" s="470" t="s">
        <v>116</v>
      </c>
      <c r="C64" s="265" t="e">
        <f>LOOKUP(A64,Name!A$1:B1335)</f>
        <v>#N/A</v>
      </c>
      <c r="D64" s="474"/>
      <c r="E64" s="474"/>
      <c r="F64" s="474"/>
      <c r="G64" s="474"/>
      <c r="H64" s="474"/>
      <c r="I64" s="330">
        <f t="shared" si="2"/>
        <v>0</v>
      </c>
    </row>
    <row r="65" spans="1:9">
      <c r="A65" s="19"/>
      <c r="B65" s="470" t="s">
        <v>116</v>
      </c>
      <c r="C65" s="265" t="e">
        <f>LOOKUP(A65,Name!A$1:B1329)</f>
        <v>#N/A</v>
      </c>
      <c r="D65" s="474"/>
      <c r="E65" s="474"/>
      <c r="F65" s="474"/>
      <c r="G65" s="474"/>
      <c r="H65" s="474"/>
      <c r="I65" s="330">
        <f t="shared" si="2"/>
        <v>0</v>
      </c>
    </row>
    <row r="66" spans="1:9">
      <c r="A66" s="19"/>
      <c r="B66" s="470" t="s">
        <v>116</v>
      </c>
      <c r="C66" s="265" t="e">
        <f>LOOKUP(A66,Name!A$1:B1321)</f>
        <v>#N/A</v>
      </c>
      <c r="D66" s="474"/>
      <c r="E66" s="474"/>
      <c r="F66" s="474"/>
      <c r="G66" s="474"/>
      <c r="H66" s="474"/>
      <c r="I66" s="330">
        <f t="shared" ref="I66:I76" si="4">MAX(D66:H66)</f>
        <v>0</v>
      </c>
    </row>
    <row r="67" spans="1:9">
      <c r="A67" s="19"/>
      <c r="B67" s="470" t="s">
        <v>116</v>
      </c>
      <c r="C67" s="265" t="e">
        <f>LOOKUP(A67,Name!A$1:B1333)</f>
        <v>#N/A</v>
      </c>
      <c r="D67" s="474"/>
      <c r="E67" s="474"/>
      <c r="F67" s="474"/>
      <c r="G67" s="474"/>
      <c r="H67" s="474"/>
      <c r="I67" s="330">
        <f t="shared" si="4"/>
        <v>0</v>
      </c>
    </row>
    <row r="68" spans="1:9">
      <c r="A68" s="19"/>
      <c r="B68" s="470" t="s">
        <v>116</v>
      </c>
      <c r="C68" s="265" t="e">
        <f>LOOKUP(A68,Name!A$1:B1328)</f>
        <v>#N/A</v>
      </c>
      <c r="D68" s="474"/>
      <c r="E68" s="474"/>
      <c r="F68" s="474"/>
      <c r="G68" s="474"/>
      <c r="H68" s="474"/>
      <c r="I68" s="330">
        <f t="shared" si="4"/>
        <v>0</v>
      </c>
    </row>
    <row r="69" spans="1:9">
      <c r="A69" s="19"/>
      <c r="B69" s="470" t="s">
        <v>116</v>
      </c>
      <c r="C69" s="265" t="e">
        <f>LOOKUP(A69,Name!A$1:B1327)</f>
        <v>#N/A</v>
      </c>
      <c r="D69" s="474"/>
      <c r="E69" s="474"/>
      <c r="F69" s="474"/>
      <c r="G69" s="474"/>
      <c r="H69" s="474"/>
      <c r="I69" s="330">
        <f t="shared" si="4"/>
        <v>0</v>
      </c>
    </row>
    <row r="70" spans="1:9">
      <c r="A70" s="19"/>
      <c r="B70" s="470" t="s">
        <v>116</v>
      </c>
      <c r="C70" s="265" t="e">
        <f>LOOKUP(A70,Name!A$1:B1320)</f>
        <v>#N/A</v>
      </c>
      <c r="D70" s="474"/>
      <c r="E70" s="474"/>
      <c r="F70" s="474"/>
      <c r="G70" s="474"/>
      <c r="H70" s="474"/>
      <c r="I70" s="330">
        <f t="shared" si="4"/>
        <v>0</v>
      </c>
    </row>
    <row r="71" spans="1:9">
      <c r="A71" s="19"/>
      <c r="B71" s="470" t="s">
        <v>116</v>
      </c>
      <c r="C71" s="265" t="e">
        <f>LOOKUP(A71,Name!A$1:B1329)</f>
        <v>#N/A</v>
      </c>
      <c r="D71" s="474"/>
      <c r="E71" s="474"/>
      <c r="F71" s="474"/>
      <c r="G71" s="474"/>
      <c r="H71" s="474"/>
      <c r="I71" s="330">
        <f t="shared" si="4"/>
        <v>0</v>
      </c>
    </row>
    <row r="72" spans="1:9">
      <c r="A72" s="19"/>
      <c r="B72" s="470" t="s">
        <v>116</v>
      </c>
      <c r="C72" s="265" t="e">
        <f>LOOKUP(A72,Name!A$1:B1334)</f>
        <v>#N/A</v>
      </c>
      <c r="D72" s="474"/>
      <c r="E72" s="474"/>
      <c r="F72" s="474"/>
      <c r="G72" s="474"/>
      <c r="H72" s="474"/>
      <c r="I72" s="330">
        <f t="shared" si="4"/>
        <v>0</v>
      </c>
    </row>
    <row r="73" spans="1:9">
      <c r="A73" s="19"/>
      <c r="B73" s="470" t="s">
        <v>116</v>
      </c>
      <c r="C73" s="483" t="e">
        <f>LOOKUP(A73,Name!A$1:B1321)</f>
        <v>#N/A</v>
      </c>
      <c r="D73" s="475"/>
      <c r="E73" s="475"/>
      <c r="F73" s="475"/>
      <c r="G73" s="475"/>
      <c r="H73" s="475"/>
      <c r="I73" s="330">
        <f t="shared" si="4"/>
        <v>0</v>
      </c>
    </row>
    <row r="74" spans="1:9">
      <c r="A74" s="19"/>
      <c r="B74" s="470" t="s">
        <v>116</v>
      </c>
      <c r="C74" s="617" t="e">
        <f>LOOKUP(A74,Name!A$1:B1320)</f>
        <v>#N/A</v>
      </c>
      <c r="D74" s="474"/>
      <c r="E74" s="474"/>
      <c r="F74" s="474"/>
      <c r="G74" s="474"/>
      <c r="H74" s="474"/>
      <c r="I74" s="330">
        <f t="shared" si="4"/>
        <v>0</v>
      </c>
    </row>
    <row r="75" spans="1:9">
      <c r="A75" s="19"/>
      <c r="B75" s="470" t="s">
        <v>116</v>
      </c>
      <c r="C75" s="483" t="e">
        <f>LOOKUP(A75,Name!A$1:B1335)</f>
        <v>#N/A</v>
      </c>
      <c r="D75" s="474"/>
      <c r="E75" s="474"/>
      <c r="F75" s="474"/>
      <c r="G75" s="474"/>
      <c r="H75" s="474"/>
      <c r="I75" s="330">
        <f t="shared" si="4"/>
        <v>0</v>
      </c>
    </row>
    <row r="76" spans="1:9">
      <c r="A76" s="19"/>
      <c r="B76" s="470" t="s">
        <v>116</v>
      </c>
      <c r="C76" s="265" t="e">
        <f>LOOKUP(A76,Name!A$1:B1330)</f>
        <v>#N/A</v>
      </c>
      <c r="D76" s="474"/>
      <c r="E76" s="474"/>
      <c r="F76" s="474"/>
      <c r="G76" s="474"/>
      <c r="H76" s="474"/>
      <c r="I76" s="330">
        <f t="shared" si="4"/>
        <v>0</v>
      </c>
    </row>
  </sheetData>
  <phoneticPr fontId="0" type="noConversion"/>
  <conditionalFormatting sqref="A93:B65536 A1:B1 A2:A42 A54:A72">
    <cfRule type="cellIs" dxfId="111" priority="37" stopIfTrue="1" operator="between">
      <formula>500</formula>
      <formula>599</formula>
    </cfRule>
    <cfRule type="cellIs" dxfId="110" priority="38" stopIfTrue="1" operator="between">
      <formula>600</formula>
      <formula>699</formula>
    </cfRule>
    <cfRule type="cellIs" dxfId="109" priority="39" stopIfTrue="1" operator="between">
      <formula>300</formula>
      <formula>399</formula>
    </cfRule>
  </conditionalFormatting>
  <conditionalFormatting sqref="A51:A53 A43:B50 L62 K62:K63 B21:B42 A73:B76 B51:B72 K44:L61">
    <cfRule type="cellIs" dxfId="108" priority="40" stopIfTrue="1" operator="between">
      <formula>300</formula>
      <formula>399</formula>
    </cfRule>
    <cfRule type="cellIs" dxfId="107" priority="41" stopIfTrue="1" operator="between">
      <formula>600</formula>
      <formula>699</formula>
    </cfRule>
    <cfRule type="cellIs" dxfId="106" priority="42" stopIfTrue="1" operator="between">
      <formula>500</formula>
      <formula>599</formula>
    </cfRule>
  </conditionalFormatting>
  <conditionalFormatting sqref="A1:B1 B58 A43:B57 A2:A42 A58:A76 K44:K63">
    <cfRule type="cellIs" dxfId="105" priority="36" operator="between">
      <formula>100</formula>
      <formula>199</formula>
    </cfRule>
  </conditionalFormatting>
  <conditionalFormatting sqref="A1:B1 A93:B65536 B58 A43:B57 A2:A42 A58:A76 K44:K63">
    <cfRule type="cellIs" dxfId="104" priority="35" operator="between">
      <formula>400</formula>
      <formula>499</formula>
    </cfRule>
  </conditionalFormatting>
  <conditionalFormatting sqref="B2:B20">
    <cfRule type="cellIs" dxfId="103" priority="26" stopIfTrue="1" operator="between">
      <formula>300</formula>
      <formula>399</formula>
    </cfRule>
    <cfRule type="cellIs" dxfId="102" priority="27" stopIfTrue="1" operator="between">
      <formula>600</formula>
      <formula>699</formula>
    </cfRule>
    <cfRule type="cellIs" dxfId="101" priority="28" stopIfTrue="1" operator="between">
      <formula>500</formula>
      <formula>599</formula>
    </cfRule>
  </conditionalFormatting>
  <conditionalFormatting sqref="L63">
    <cfRule type="cellIs" dxfId="100" priority="14" stopIfTrue="1" operator="between">
      <formula>500</formula>
      <formula>599</formula>
    </cfRule>
    <cfRule type="cellIs" dxfId="99" priority="15" stopIfTrue="1" operator="between">
      <formula>600</formula>
      <formula>699</formula>
    </cfRule>
    <cfRule type="cellIs" dxfId="98" priority="16" stopIfTrue="1" operator="between">
      <formula>300</formula>
      <formula>399</formula>
    </cfRule>
  </conditionalFormatting>
  <conditionalFormatting sqref="L63">
    <cfRule type="cellIs" dxfId="97" priority="13" operator="between">
      <formula>100</formula>
      <formula>199</formula>
    </cfRule>
  </conditionalFormatting>
  <conditionalFormatting sqref="L63">
    <cfRule type="cellIs" dxfId="96" priority="12" operator="between">
      <formula>400</formula>
      <formula>499</formula>
    </cfRule>
  </conditionalFormatting>
  <conditionalFormatting sqref="K29:L36">
    <cfRule type="cellIs" dxfId="95" priority="9" stopIfTrue="1" operator="between">
      <formula>500</formula>
      <formula>599</formula>
    </cfRule>
    <cfRule type="cellIs" dxfId="94" priority="10" stopIfTrue="1" operator="between">
      <formula>600</formula>
      <formula>699</formula>
    </cfRule>
    <cfRule type="cellIs" dxfId="93" priority="11" stopIfTrue="1" operator="between">
      <formula>300</formula>
      <formula>399</formula>
    </cfRule>
  </conditionalFormatting>
  <conditionalFormatting sqref="K1:K42">
    <cfRule type="cellIs" dxfId="92" priority="5" operator="between">
      <formula>600</formula>
      <formula>700</formula>
    </cfRule>
    <cfRule type="cellIs" dxfId="91" priority="6" operator="between">
      <formula>299</formula>
      <formula>399</formula>
    </cfRule>
    <cfRule type="cellIs" dxfId="90" priority="7" operator="between">
      <formula>99</formula>
      <formula>200</formula>
    </cfRule>
    <cfRule type="cellIs" dxfId="89" priority="8" operator="between">
      <formula>400</formula>
      <formula>499</formula>
    </cfRule>
  </conditionalFormatting>
  <conditionalFormatting sqref="K10">
    <cfRule type="cellIs" dxfId="88" priority="4" operator="between">
      <formula>500</formula>
      <formula>599</formula>
    </cfRule>
  </conditionalFormatting>
  <conditionalFormatting sqref="A56:A57">
    <cfRule type="cellIs" dxfId="87" priority="1" stopIfTrue="1" operator="between">
      <formula>300</formula>
      <formula>399</formula>
    </cfRule>
    <cfRule type="cellIs" dxfId="86" priority="2" stopIfTrue="1" operator="between">
      <formula>600</formula>
      <formula>699</formula>
    </cfRule>
    <cfRule type="cellIs" dxfId="85" priority="3" stopIfTrue="1" operator="between">
      <formula>500</formula>
      <formula>599</formula>
    </cfRule>
  </conditionalFormatting>
  <printOptions horizontalCentered="1"/>
  <pageMargins left="0.74803149606299213" right="0.74803149606299213" top="0.78740157480314965" bottom="0.59055118110236227" header="0.51181102362204722" footer="0.51181102362204722"/>
  <pageSetup paperSize="9" scale="63" orientation="portrait" r:id="rId1"/>
  <headerFooter alignWithMargins="0">
    <oddHeader>&amp;L&amp;14Sportshall Athletics League&amp;C&amp;14Birmingham Division&amp;R&amp;14Season 2013 to 2014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Name</vt:lpstr>
      <vt:lpstr>s11B</vt:lpstr>
      <vt:lpstr>s11G</vt:lpstr>
      <vt:lpstr>s13B</vt:lpstr>
      <vt:lpstr>s13G</vt:lpstr>
      <vt:lpstr>s15B</vt:lpstr>
      <vt:lpstr>s15G</vt:lpstr>
      <vt:lpstr>Pts</vt:lpstr>
      <vt:lpstr>11B</vt:lpstr>
      <vt:lpstr>11G</vt:lpstr>
      <vt:lpstr>13B</vt:lpstr>
      <vt:lpstr>13G</vt:lpstr>
      <vt:lpstr>15ar</vt:lpstr>
      <vt:lpstr>15G</vt:lpstr>
      <vt:lpstr>15B</vt:lpstr>
      <vt:lpstr>'11G'!Print_Area</vt:lpstr>
      <vt:lpstr>'13B'!Print_Area</vt:lpstr>
      <vt:lpstr>'15ar'!Print_Area</vt:lpstr>
      <vt:lpstr>Name!Print_Area</vt:lpstr>
      <vt:lpstr>Pts!Print_Area</vt:lpstr>
      <vt:lpstr>s11B!Print_Area</vt:lpstr>
      <vt:lpstr>s11G!Print_Area</vt:lpstr>
      <vt:lpstr>s13B!Print_Area</vt:lpstr>
      <vt:lpstr>s13G!Print_Area</vt:lpstr>
      <vt:lpstr>s15G!Print_Area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15BP</dc:title>
  <dc:creator>a</dc:creator>
  <cp:lastModifiedBy>chris brook</cp:lastModifiedBy>
  <cp:lastPrinted>2014-10-19T17:53:01Z</cp:lastPrinted>
  <dcterms:created xsi:type="dcterms:W3CDTF">2004-10-09T19:34:07Z</dcterms:created>
  <dcterms:modified xsi:type="dcterms:W3CDTF">2014-10-20T07:15:14Z</dcterms:modified>
</cp:coreProperties>
</file>